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2120" windowHeight="8010" activeTab="0"/>
  </bookViews>
  <sheets>
    <sheet name="RECURSOS" sheetId="1" r:id="rId1"/>
    <sheet name="EROGACIONES" sheetId="2" r:id="rId2"/>
    <sheet name="COPARTICIPACION" sheetId="3" r:id="rId3"/>
    <sheet name="EAI" sheetId="4" r:id="rId4"/>
    <sheet name="Hoja1" sheetId="5" r:id="rId5"/>
  </sheets>
  <definedNames>
    <definedName name="_xlnm.Print_Area" localSheetId="2">'COPARTICIPACION'!$A$2:$D$21</definedName>
    <definedName name="_xlnm.Print_Area" localSheetId="3">'EAI'!$A$2:$F$98</definedName>
    <definedName name="_xlnm.Print_Area" localSheetId="1">'EROGACIONES'!$A$68:$E$133</definedName>
    <definedName name="_xlnm.Print_Area" localSheetId="0">'RECURSOS'!$A$60:$E$117</definedName>
  </definedNames>
  <calcPr fullCalcOnLoad="1"/>
</workbook>
</file>

<file path=xl/comments4.xml><?xml version="1.0" encoding="utf-8"?>
<comments xmlns="http://schemas.openxmlformats.org/spreadsheetml/2006/main">
  <authors>
    <author>Autor</author>
  </authors>
  <commentList>
    <comment ref="C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E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</commentList>
</comments>
</file>

<file path=xl/sharedStrings.xml><?xml version="1.0" encoding="utf-8"?>
<sst xmlns="http://schemas.openxmlformats.org/spreadsheetml/2006/main" count="385" uniqueCount="236">
  <si>
    <t>PROVINCIA DE SANTA FE</t>
  </si>
  <si>
    <t>CONCEPTO</t>
  </si>
  <si>
    <t>I - RECURSOS DE LA ADMINISTRACION PROVINCIAL</t>
  </si>
  <si>
    <t>1. RECURSOS CORRIENTES</t>
  </si>
  <si>
    <t xml:space="preserve">     Ingresos Tributarios</t>
  </si>
  <si>
    <t xml:space="preserve">     Contribución a la Seguridad Social</t>
  </si>
  <si>
    <t xml:space="preserve">     Ingresos No Tributarios</t>
  </si>
  <si>
    <t xml:space="preserve">     Otros Ingresos Corrientes</t>
  </si>
  <si>
    <t>2. RECURSOS DE CAPITAL</t>
  </si>
  <si>
    <t xml:space="preserve">    Propios</t>
  </si>
  <si>
    <t xml:space="preserve">    Transferencias de Capital</t>
  </si>
  <si>
    <t xml:space="preserve">    Otros Ingresos de Capital</t>
  </si>
  <si>
    <t>COMPOSICION % REC. EJECUTADOS</t>
  </si>
  <si>
    <t>TOTAL DE RECURSOS</t>
  </si>
  <si>
    <t>(1) Administración Provincial comprende Administración Central, Organismos Descentralizados e Instituciones de Seguridad Social.</t>
  </si>
  <si>
    <t>2) CLASIFICACION POR PROCEDENCIA</t>
  </si>
  <si>
    <t>Dirección General de Programación y Estadística Hacendal</t>
  </si>
  <si>
    <t>1) CLASIFICACIÓN ECONÓMICA Y POR RUBRO</t>
  </si>
  <si>
    <t>II - EROGACIONES DE LA ADMINISTRACION PROVINCIAL</t>
  </si>
  <si>
    <t>1) CLASIFICACION ECONOMICA Y POR OBJETO</t>
  </si>
  <si>
    <t>GASTOS CORRIENTES</t>
  </si>
  <si>
    <t xml:space="preserve">  REMUNERACIONES</t>
  </si>
  <si>
    <t xml:space="preserve">  OTROS GASTOS DE CONSUMO</t>
  </si>
  <si>
    <t xml:space="preserve">    Bienes de Consumo</t>
  </si>
  <si>
    <t xml:space="preserve">    Servicios No Personales</t>
  </si>
  <si>
    <t xml:space="preserve">    Otros</t>
  </si>
  <si>
    <t xml:space="preserve">  RENTAS DE LA PROPIEDAD</t>
  </si>
  <si>
    <t xml:space="preserve">  PRESTACIONES DE LA SEG. SOCIAL</t>
  </si>
  <si>
    <t xml:space="preserve">  OTROS GASTOS CORRIENTES</t>
  </si>
  <si>
    <t xml:space="preserve">  TRANSFERENCIAS CORRIENTES</t>
  </si>
  <si>
    <t xml:space="preserve">    Al Sector Privado</t>
  </si>
  <si>
    <t xml:space="preserve">    A Instit.Provinciales y Municipales</t>
  </si>
  <si>
    <t xml:space="preserve">      Otras</t>
  </si>
  <si>
    <t xml:space="preserve">    Otras Transferencias</t>
  </si>
  <si>
    <t>GASTOS DE CAPITAL</t>
  </si>
  <si>
    <t xml:space="preserve">  INVERSION REAL DIRECTA</t>
  </si>
  <si>
    <t xml:space="preserve">    Bienes Preexistentes</t>
  </si>
  <si>
    <t xml:space="preserve">    Construcciones</t>
  </si>
  <si>
    <t xml:space="preserve">    Maquinarias y Equipos</t>
  </si>
  <si>
    <t xml:space="preserve">  TRANSFERENCIAS DE CAPITAL</t>
  </si>
  <si>
    <t xml:space="preserve">  INVERSION FINANCIERA</t>
  </si>
  <si>
    <t>TOTAL DE GASTOS</t>
  </si>
  <si>
    <t>COMPOSICION % GASTOS EJECUTADOS</t>
  </si>
  <si>
    <t>ADMINISTRACION GUBERNAMENTAL</t>
  </si>
  <si>
    <t>SERVICIOS DE SEGURIDAD</t>
  </si>
  <si>
    <t>SERVICIOS SOCIALES</t>
  </si>
  <si>
    <t>SERVICIOS ECONOMICOS</t>
  </si>
  <si>
    <t>DEUDA PUBLICA</t>
  </si>
  <si>
    <t>TOTAL</t>
  </si>
  <si>
    <t>II-C) COPARTICIPACION A MUNICIPIOS Y COMUNAS</t>
  </si>
  <si>
    <t>Impuesto Inmobiliario</t>
  </si>
  <si>
    <t>Patente Automotor</t>
  </si>
  <si>
    <t>Ingresos Brutos</t>
  </si>
  <si>
    <t>Regimen Federal</t>
  </si>
  <si>
    <t>Fondo Federal Solidario</t>
  </si>
  <si>
    <t xml:space="preserve">COMPOSICION % </t>
  </si>
  <si>
    <t>En millones de pesos</t>
  </si>
  <si>
    <t>NOTA: (1) En Patente Automotor solamente se incorpora como Recaudación Tributaria Provincial el 10% que le corresponde a la Provincia, luego de haber efectuado la coparticipación del 90% del Impuesto a los Municipios y Comunas. Por su parte, y con relación a los ingresos correspondientes a Patentes atrasadas, el mismo se coparticipa totalmente a los Municipios y Comunas.</t>
  </si>
  <si>
    <t>Dirección General de Programación y Estadística Hacendal.</t>
  </si>
  <si>
    <t>III - ESQUEMA AHORRO-INVERSION-FINANCIAMIENTO DE LA ADMINISTRACION PROVINCIAL</t>
  </si>
  <si>
    <t>RECURSOS TRIBUTARIOS</t>
  </si>
  <si>
    <t xml:space="preserve"> * PROVINCIALES</t>
  </si>
  <si>
    <t xml:space="preserve">     Ingresos Brutos</t>
  </si>
  <si>
    <t xml:space="preserve">     Patente Automotor</t>
  </si>
  <si>
    <t xml:space="preserve">     Inmobiliario</t>
  </si>
  <si>
    <t xml:space="preserve">     Sellos y Tasas Contr. Servicios</t>
  </si>
  <si>
    <t xml:space="preserve">     Otros</t>
  </si>
  <si>
    <t xml:space="preserve"> * NACIONALES</t>
  </si>
  <si>
    <t xml:space="preserve">     Ganancias </t>
  </si>
  <si>
    <t xml:space="preserve">     Bienes Personales</t>
  </si>
  <si>
    <t xml:space="preserve">     Valor Agregado</t>
  </si>
  <si>
    <t xml:space="preserve">     Internos</t>
  </si>
  <si>
    <t xml:space="preserve">     Combustibles Líquidos</t>
  </si>
  <si>
    <t xml:space="preserve">     Regimen de Garant. y Fondos Nac.</t>
  </si>
  <si>
    <t>OTROS RECURSOS NACIONALES Y PROVINCIALES(1)</t>
  </si>
  <si>
    <t>OTRAS PROCEDENCIAS (2)</t>
  </si>
  <si>
    <t>TOTAL DE RECURSOS (3)</t>
  </si>
  <si>
    <t>(2)Se incluyen las transferencias corrientes y de capital provenientes del Sector Externo.</t>
  </si>
  <si>
    <t>(3)Total de Recursos Corrientes + Recursos de Capital</t>
  </si>
  <si>
    <t>RECAUDADO AÑO ANTERIOR (4)</t>
  </si>
  <si>
    <t>RECAUDADO AÑO ANTERIOR (2)</t>
  </si>
  <si>
    <t>EJECUTADO AÑO ANTERIOR (2)</t>
  </si>
  <si>
    <t>NO CLASIFICADOS</t>
  </si>
  <si>
    <t>I - RECURSOS DE LA ADMINISTRACION PROVINCIAL (1)</t>
  </si>
  <si>
    <t>II - EROGACIONES DE LA ADMINISTRACION PROVINCIAL (1)</t>
  </si>
  <si>
    <t xml:space="preserve"> </t>
  </si>
  <si>
    <t>EROGADO AÑO ANTERIOR (3)</t>
  </si>
  <si>
    <t>2) CLASIFICACION FUNCIONAL (4)</t>
  </si>
  <si>
    <t>(4) En la clasificación por finalidad se incluyen cifras de Aplicaciones Financieras.</t>
  </si>
  <si>
    <t>INGRESOS NO TRIBUTARIOS</t>
  </si>
  <si>
    <t>(1)En Otros Recursos Nacionales y Provinciales se incluyen: Las Contribuciones de Seguridad Social, Ventas de Bienes y Serv. Públicos, Rentas de la Propiedad, Transferencias corrientes y Recursos de Capital.</t>
  </si>
  <si>
    <t>II-A) EROGACIONES DE LA ADMINISTRACION PROVINCIAL (1)</t>
  </si>
  <si>
    <t>II-B) EROGACIONES DE LA ADMINISTRACION PROVINCIAL (1)</t>
  </si>
  <si>
    <t>En Pesos</t>
  </si>
  <si>
    <t>ADMINISTRACION</t>
  </si>
  <si>
    <t>ORGANISMOS</t>
  </si>
  <si>
    <t>INSTITUCIONES DE</t>
  </si>
  <si>
    <t>CENTRAL</t>
  </si>
  <si>
    <t>DESCENTRALIZADOS</t>
  </si>
  <si>
    <t>SEGURIDAD SOCIAL</t>
  </si>
  <si>
    <t>I -</t>
  </si>
  <si>
    <t>INGRESOS CORRIENTES (1)</t>
  </si>
  <si>
    <t>Ingresos Tributarios</t>
  </si>
  <si>
    <t>Contribución a la Seguridad Social</t>
  </si>
  <si>
    <t>Ingresos no Tributarios</t>
  </si>
  <si>
    <t>Otros Ingresos Corrientes</t>
  </si>
  <si>
    <t xml:space="preserve">II - </t>
  </si>
  <si>
    <t>Remuneraciones</t>
  </si>
  <si>
    <t>Otros Gastos de Consumo</t>
  </si>
  <si>
    <t>Rentas de la Propiedad</t>
  </si>
  <si>
    <t>Prestaciones de la Seguridad Social  (Neto del déficit de la</t>
  </si>
  <si>
    <t>Caja de Jubilaciones y Pensiones)</t>
  </si>
  <si>
    <t>Otros Gastos Corrientes</t>
  </si>
  <si>
    <t>Transferencias Corrientes</t>
  </si>
  <si>
    <t>III -</t>
  </si>
  <si>
    <t>RESULTADO ECONOMICO</t>
  </si>
  <si>
    <t>AHORRO/DESAHORRO ( I-II )</t>
  </si>
  <si>
    <t>IV -</t>
  </si>
  <si>
    <t>RECURSOS DE CAPITAL</t>
  </si>
  <si>
    <t xml:space="preserve">V - </t>
  </si>
  <si>
    <t>Inversión Real Directa</t>
  </si>
  <si>
    <t>Transferencias de Capital</t>
  </si>
  <si>
    <t>Inversión Financiera</t>
  </si>
  <si>
    <t xml:space="preserve">VI - </t>
  </si>
  <si>
    <t>TOTAL DE RECURSOS ( I+IV )</t>
  </si>
  <si>
    <t xml:space="preserve">VII - </t>
  </si>
  <si>
    <t>TOTAL DE GASTOS ( II+V )</t>
  </si>
  <si>
    <t xml:space="preserve">VIII - </t>
  </si>
  <si>
    <t>RESULTADO FINANCIERO SIN CONTEMPLAR EL DÉFICIT</t>
  </si>
  <si>
    <t xml:space="preserve">DE LA CAJA DE JUBILACIONES Y PENSIONES </t>
  </si>
  <si>
    <t>ANTES DE CONTRIBUCIONES (VI-VII)</t>
  </si>
  <si>
    <t>IX -</t>
  </si>
  <si>
    <t>Prestaciones de la Seguridad Social  (Déficit de la Caja de</t>
  </si>
  <si>
    <t>Jubilaciones y Pensiones)</t>
  </si>
  <si>
    <t>X -</t>
  </si>
  <si>
    <t>RESULTADO FINANCIERO CONTEMPLANDO EL DÉFICIT</t>
  </si>
  <si>
    <t>ANTES DE CONTRIBUCIONES (VIII-IX)</t>
  </si>
  <si>
    <t>XI -</t>
  </si>
  <si>
    <t>CONTRIBUCIONES FIGURATIVAS</t>
  </si>
  <si>
    <t>XII -</t>
  </si>
  <si>
    <t>GASTOS FIGURATIVOS</t>
  </si>
  <si>
    <t>XIII -</t>
  </si>
  <si>
    <t>RESULTADO FINANCIERO (X+XI-XII)</t>
  </si>
  <si>
    <t>XIV -</t>
  </si>
  <si>
    <t>FUENTES FINANCIERAS</t>
  </si>
  <si>
    <t>Disminución de la Inversión Financiera</t>
  </si>
  <si>
    <t>- Venta de Acciones y Participación de Capital</t>
  </si>
  <si>
    <t>- Recuperacion de Prestamos de Corto Plazo</t>
  </si>
  <si>
    <t>- Venta de Títulos y Valores</t>
  </si>
  <si>
    <t>- Disminución de Otros Activos Financieros</t>
  </si>
  <si>
    <t>. Disminucion de Disponibilidades</t>
  </si>
  <si>
    <t>. Disminucion de Cuentas a Cobrar</t>
  </si>
  <si>
    <t>. Disminucion de Documentos a Cobrar</t>
  </si>
  <si>
    <t>. Dismin. Activos Dif.y adelan a Proveed.</t>
  </si>
  <si>
    <t>. Recuperacion Aportes Reintegrables</t>
  </si>
  <si>
    <t>- Recuperacion de Prestamos de Largo Plazo</t>
  </si>
  <si>
    <t>Endeudamiento Pco. e Incremento Pasivos</t>
  </si>
  <si>
    <t>- Colocacion Deuda Interna a Corto Plazo</t>
  </si>
  <si>
    <t>- Colocacion Deuda Externa a Corto Plazo</t>
  </si>
  <si>
    <t>- Obtención de Préstamos a Corto Plazo</t>
  </si>
  <si>
    <t>- Incremento de Otros Pasivos</t>
  </si>
  <si>
    <t>- Colocacion Deuda Interna a Largo Plazo</t>
  </si>
  <si>
    <t>- Colocacion Deuda Externa a Largo Plazo</t>
  </si>
  <si>
    <t>- Deuda Exigible</t>
  </si>
  <si>
    <t>- Obtencion de Prestamos a Largo Plazo</t>
  </si>
  <si>
    <t>- Conversion Deuda a CP en a LP por Refinanc.</t>
  </si>
  <si>
    <t>Incremento del Patrimonio</t>
  </si>
  <si>
    <t>XV -</t>
  </si>
  <si>
    <t>APLICACIONES FINANCIERAS</t>
  </si>
  <si>
    <t>- Aportes de Capital</t>
  </si>
  <si>
    <t>- Concesion de Prestamos a Corto Plazo</t>
  </si>
  <si>
    <t>- Adquisición de Títulos y Valores</t>
  </si>
  <si>
    <t>- Incremento de Otros Activos Financieros</t>
  </si>
  <si>
    <t>. Incremento de Disponibilidades</t>
  </si>
  <si>
    <t>. Incremento de Cuentas a Cobrar</t>
  </si>
  <si>
    <t>. Incremento de Documentos a Cobrar</t>
  </si>
  <si>
    <t>. Incremento de Act. Dif. y Adel. a Proveed.</t>
  </si>
  <si>
    <t>- Concesion de Prestamos a Largo Plazo</t>
  </si>
  <si>
    <t>Amortización Deudas y Disminución Pasivos</t>
  </si>
  <si>
    <t>- Amortizacion Deuda Interna a Corto Plazo</t>
  </si>
  <si>
    <t>- Amortizacion Deuda Externa a Corto Plazo</t>
  </si>
  <si>
    <t>- Amortizacion de Prestamos a Corto Plazo</t>
  </si>
  <si>
    <t>- Disminución de Otros Pasivos</t>
  </si>
  <si>
    <t>- Amortizacion Deuda Interna a Largo Plazo</t>
  </si>
  <si>
    <t>- Amortizacion Deuda Externa a Largo Plazo</t>
  </si>
  <si>
    <t>- Amortizacion de Prestamos a Largo Plazo</t>
  </si>
  <si>
    <t>- Convers. Deuda a Largo Plazo en a Corto Plazo</t>
  </si>
  <si>
    <t>Disminución del Patrimonio</t>
  </si>
  <si>
    <t>XVI -</t>
  </si>
  <si>
    <t>XVII -</t>
  </si>
  <si>
    <t>RESULTADO FINANCIERO NETO DE FUENTES</t>
  </si>
  <si>
    <t>Y APLICACIONES</t>
  </si>
  <si>
    <t>FUENTE: Contaduría General de la Provincia y consultas al SIPAF</t>
  </si>
  <si>
    <t>Fondo Financiamiento Educativo (3)</t>
  </si>
  <si>
    <t>(3) Según información difundida por el Min. de Gob. y Reforma del Estado.</t>
  </si>
  <si>
    <t>FUENTE: Contaduría General de la Provincia y consultas al SIPAF.</t>
  </si>
  <si>
    <t>FUENTE: Contaduría General de la Provincia</t>
  </si>
  <si>
    <t>(4) Incluye: Impuesto Inmobiliario, Ingresos Brutos y Regimen Federal.</t>
  </si>
  <si>
    <t xml:space="preserve">      Coparticipación a MMCC (4)</t>
  </si>
  <si>
    <t>PRESUPUESTADO EJERCICIO 2016 (4)</t>
  </si>
  <si>
    <t>EJECUTADO EJERCICIO 2016 (3)</t>
  </si>
  <si>
    <t>(4)Cifras del Presupuesto del ejercicio 2016</t>
  </si>
  <si>
    <t>PRESUPUESTADO EJERCICIO 2016 (6)</t>
  </si>
  <si>
    <t>EJECUTADO EJERCICIO 2016 (5)</t>
  </si>
  <si>
    <t>(6)Cifras del Presupuesto del ejercicio 2016</t>
  </si>
  <si>
    <t>PRESUPUESTADO EJERCICIO 2016 (5)</t>
  </si>
  <si>
    <t>EJECUTADO EJERCICIO 2016 (2)</t>
  </si>
  <si>
    <t>(5) Cifras del Presupuesto Anual 2016</t>
  </si>
  <si>
    <t>(5) Cifras del Presupuesto Anual 2016.</t>
  </si>
  <si>
    <t>EJECUTADO EJERCICIO 2016 (1)</t>
  </si>
  <si>
    <t>CONTRIBUCION PARA APLIC. FINANCIERAS</t>
  </si>
  <si>
    <t>GASTOS FIGURATIVOS P/APLICACIONES FINANCIERAS</t>
  </si>
  <si>
    <t>XVII-</t>
  </si>
  <si>
    <t>FINANCIAMIENTO NETO (XIV-XV+XVI-XVII)</t>
  </si>
  <si>
    <t>XVIII -</t>
  </si>
  <si>
    <t>I.A) DATOS DEL MES DE MAYO DE 2016</t>
  </si>
  <si>
    <t>(2)Corresponde a la ejecución del mes de Mayo de 2015.</t>
  </si>
  <si>
    <t>(3)Corresponde a la ejecución presupuestaria del mes de Mayo  de 2016</t>
  </si>
  <si>
    <t>(4)Corresponde a la ejecución del mes de Mayo de 2015</t>
  </si>
  <si>
    <t>(5)Corresponde a la ejecución presupuestaria del mes de Mayo de 2016</t>
  </si>
  <si>
    <t>I.B) DATOS ACUMULADOS AL MES DE MAYO DE 2016</t>
  </si>
  <si>
    <t>(2)Corresponde a la ejecución acumulada al mes de Mayo de 2015.</t>
  </si>
  <si>
    <t>(3)Corresponde a la ejecución presupuestaria acumulada al mes de Mayo  de 2016</t>
  </si>
  <si>
    <t>(4)Corresponde a la ejecución acumulada al mes de Mayo de 2015</t>
  </si>
  <si>
    <t>(5)Corresponde a la ejecución presupuestaria acumulada al mes de Mayo de 2016</t>
  </si>
  <si>
    <t>II-A) DATOS DEL MES DE MAYO DE 2016</t>
  </si>
  <si>
    <t>(3) Cifras de la ejecución presupuestaria del mes de Mayo de 2015</t>
  </si>
  <si>
    <t>(2) Ejecución presupuestaria del mes de Mayo 2016 (Incluye déficit de la Caja de Jubilaciones y Pens.)</t>
  </si>
  <si>
    <t>(2) Ejecución presupuestaria del mes de Mayo 2016.(Incluye déficit de la Caja de Jubilaciones y Pens.)</t>
  </si>
  <si>
    <t>(3) Cifras de la ejecución presupuestaria del mes de Mayo de 2015.</t>
  </si>
  <si>
    <t>II-B) DATOS ACUMULADOS AL MES DE MAYO DE 2016</t>
  </si>
  <si>
    <t>(2) Ejecución presupuestaria acumulada al mes de Mayo 2016 (Incluye déficit de la Caja de Jubilaciones y Pens.)</t>
  </si>
  <si>
    <t>(3) Cifras de la ejecución presupuestaria acumulada al mes de Mayo de 2015.</t>
  </si>
  <si>
    <t>(1) Corresponde a la ejecución acumulada al mes de Mayo de 2016.</t>
  </si>
  <si>
    <t>(2) Cifras de ejecución acumulada al mes de Mayo de 2015.</t>
  </si>
  <si>
    <t>Ejecución presupuestaria acumulada al mes de Mayo 2016.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</si>
</sst>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0" xfId="0" applyBorder="1" applyAlignment="1">
      <alignment/>
    </xf>
    <xf numFmtId="0" fontId="52" fillId="33" borderId="11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0" fillId="0" borderId="12" xfId="0" applyBorder="1" applyAlignment="1">
      <alignment/>
    </xf>
    <xf numFmtId="0" fontId="49" fillId="35" borderId="12" xfId="0" applyFont="1" applyFill="1" applyBorder="1" applyAlignment="1">
      <alignment/>
    </xf>
    <xf numFmtId="0" fontId="49" fillId="35" borderId="13" xfId="0" applyFont="1" applyFill="1" applyBorder="1" applyAlignment="1">
      <alignment/>
    </xf>
    <xf numFmtId="0" fontId="3" fillId="35" borderId="12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/>
    </xf>
    <xf numFmtId="3" fontId="3" fillId="35" borderId="11" xfId="0" applyNumberFormat="1" applyFont="1" applyFill="1" applyBorder="1" applyAlignment="1" applyProtection="1">
      <alignment horizontal="center"/>
      <protection/>
    </xf>
    <xf numFmtId="4" fontId="3" fillId="35" borderId="11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 wrapText="1"/>
    </xf>
    <xf numFmtId="0" fontId="52" fillId="36" borderId="14" xfId="0" applyFont="1" applyFill="1" applyBorder="1" applyAlignment="1">
      <alignment horizontal="center" vertical="center" wrapText="1"/>
    </xf>
    <xf numFmtId="0" fontId="52" fillId="36" borderId="0" xfId="0" applyFont="1" applyFill="1" applyBorder="1" applyAlignment="1">
      <alignment horizontal="center" vertical="center" wrapText="1"/>
    </xf>
    <xf numFmtId="2" fontId="49" fillId="36" borderId="14" xfId="0" applyNumberFormat="1" applyFont="1" applyFill="1" applyBorder="1" applyAlignment="1">
      <alignment/>
    </xf>
    <xf numFmtId="3" fontId="49" fillId="36" borderId="0" xfId="0" applyNumberFormat="1" applyFont="1" applyFill="1" applyBorder="1" applyAlignment="1">
      <alignment/>
    </xf>
    <xf numFmtId="2" fontId="0" fillId="36" borderId="14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4" fontId="0" fillId="0" borderId="10" xfId="0" applyNumberFormat="1" applyBorder="1" applyAlignment="1">
      <alignment/>
    </xf>
    <xf numFmtId="4" fontId="49" fillId="35" borderId="12" xfId="0" applyNumberFormat="1" applyFont="1" applyFill="1" applyBorder="1" applyAlignment="1">
      <alignment/>
    </xf>
    <xf numFmtId="4" fontId="49" fillId="35" borderId="10" xfId="0" applyNumberFormat="1" applyFont="1" applyFill="1" applyBorder="1" applyAlignment="1">
      <alignment/>
    </xf>
    <xf numFmtId="4" fontId="49" fillId="35" borderId="13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49" fillId="35" borderId="11" xfId="0" applyFont="1" applyFill="1" applyBorder="1" applyAlignment="1">
      <alignment vertical="center" wrapText="1"/>
    </xf>
    <xf numFmtId="0" fontId="49" fillId="35" borderId="11" xfId="0" applyFont="1" applyFill="1" applyBorder="1" applyAlignment="1">
      <alignment/>
    </xf>
    <xf numFmtId="4" fontId="49" fillId="35" borderId="11" xfId="0" applyNumberFormat="1" applyFont="1" applyFill="1" applyBorder="1" applyAlignment="1">
      <alignment/>
    </xf>
    <xf numFmtId="0" fontId="54" fillId="35" borderId="11" xfId="0" applyFont="1" applyFill="1" applyBorder="1" applyAlignment="1">
      <alignment horizontal="center"/>
    </xf>
    <xf numFmtId="4" fontId="0" fillId="36" borderId="0" xfId="0" applyNumberFormat="1" applyFill="1" applyBorder="1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4" fontId="2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4" fontId="53" fillId="0" borderId="0" xfId="0" applyNumberFormat="1" applyFont="1" applyAlignment="1">
      <alignment/>
    </xf>
    <xf numFmtId="4" fontId="0" fillId="36" borderId="10" xfId="0" applyNumberFormat="1" applyFill="1" applyBorder="1" applyAlignment="1">
      <alignment/>
    </xf>
    <xf numFmtId="0" fontId="0" fillId="0" borderId="0" xfId="0" applyAlignment="1">
      <alignment horizontal="left" wrapText="1"/>
    </xf>
    <xf numFmtId="3" fontId="2" fillId="0" borderId="13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Alignment="1">
      <alignment horizontal="left" wrapText="1"/>
    </xf>
    <xf numFmtId="0" fontId="52" fillId="0" borderId="0" xfId="0" applyFont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/>
    </xf>
    <xf numFmtId="0" fontId="5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6" xfId="0" applyFont="1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4" fontId="7" fillId="0" borderId="0" xfId="0" applyNumberFormat="1" applyFont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4" fontId="7" fillId="0" borderId="25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0" fontId="49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20" xfId="0" applyNumberFormat="1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 applyProtection="1">
      <alignment/>
      <protection locked="0"/>
    </xf>
    <xf numFmtId="4" fontId="9" fillId="0" borderId="2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4" fontId="7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" fontId="8" fillId="0" borderId="20" xfId="0" applyNumberFormat="1" applyFont="1" applyBorder="1" applyAlignment="1">
      <alignment/>
    </xf>
    <xf numFmtId="0" fontId="7" fillId="0" borderId="19" xfId="0" applyFont="1" applyFill="1" applyBorder="1" applyAlignment="1">
      <alignment/>
    </xf>
    <xf numFmtId="4" fontId="7" fillId="0" borderId="20" xfId="0" applyNumberFormat="1" applyFont="1" applyBorder="1" applyAlignment="1" applyProtection="1">
      <alignment/>
      <protection/>
    </xf>
    <xf numFmtId="0" fontId="9" fillId="0" borderId="19" xfId="0" applyFont="1" applyFill="1" applyBorder="1" applyAlignment="1">
      <alignment/>
    </xf>
    <xf numFmtId="0" fontId="9" fillId="0" borderId="0" xfId="0" applyFont="1" applyFill="1" applyBorder="1" applyAlignment="1">
      <alignment horizontal="left" indent="1"/>
    </xf>
    <xf numFmtId="4" fontId="9" fillId="0" borderId="20" xfId="0" applyNumberFormat="1" applyFont="1" applyBorder="1" applyAlignment="1" applyProtection="1">
      <alignment/>
      <protection/>
    </xf>
    <xf numFmtId="4" fontId="9" fillId="0" borderId="2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 indent="1"/>
    </xf>
    <xf numFmtId="4" fontId="7" fillId="0" borderId="2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horizontal="left" indent="3"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" fontId="7" fillId="0" borderId="15" xfId="0" applyNumberFormat="1" applyFont="1" applyFill="1" applyBorder="1" applyAlignment="1" applyProtection="1">
      <alignment/>
      <protection/>
    </xf>
    <xf numFmtId="4" fontId="7" fillId="0" borderId="23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 wrapText="1"/>
    </xf>
    <xf numFmtId="0" fontId="56" fillId="0" borderId="0" xfId="0" applyFont="1" applyAlignment="1">
      <alignment horizontal="left" vertical="top" wrapText="1"/>
    </xf>
    <xf numFmtId="4" fontId="9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justify" vertical="center" wrapText="1"/>
    </xf>
    <xf numFmtId="0" fontId="0" fillId="0" borderId="26" xfId="0" applyBorder="1" applyAlignment="1">
      <alignment horizontal="justify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2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6" fillId="0" borderId="0" xfId="0" applyFont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tabSelected="1" zoomScalePageLayoutView="0" workbookViewId="0" topLeftCell="A1">
      <selection activeCell="A18" sqref="A18:E18"/>
    </sheetView>
  </sheetViews>
  <sheetFormatPr defaultColWidth="9.140625" defaultRowHeight="15"/>
  <cols>
    <col min="1" max="1" width="39.28125" style="0" customWidth="1"/>
    <col min="2" max="2" width="16.28125" style="0" customWidth="1"/>
    <col min="3" max="3" width="20.8515625" style="0" customWidth="1"/>
    <col min="4" max="4" width="15.7109375" style="0" customWidth="1"/>
    <col min="5" max="5" width="17.8515625" style="0" customWidth="1"/>
    <col min="6" max="6" width="14.421875" style="0" customWidth="1"/>
    <col min="7" max="7" width="15.140625" style="0" customWidth="1"/>
  </cols>
  <sheetData>
    <row r="1" spans="1:2" ht="15">
      <c r="A1" s="1" t="s">
        <v>0</v>
      </c>
      <c r="B1" s="1"/>
    </row>
    <row r="2" spans="1:2" ht="15">
      <c r="A2" s="2" t="s">
        <v>83</v>
      </c>
      <c r="B2" s="2"/>
    </row>
    <row r="3" spans="1:2" ht="16.5" customHeight="1">
      <c r="A3" s="2" t="s">
        <v>215</v>
      </c>
      <c r="B3" s="2"/>
    </row>
    <row r="4" spans="1:2" ht="16.5" customHeight="1">
      <c r="A4" s="7" t="s">
        <v>17</v>
      </c>
      <c r="B4" s="7"/>
    </row>
    <row r="5" ht="16.5" customHeight="1">
      <c r="A5" t="s">
        <v>56</v>
      </c>
    </row>
    <row r="6" spans="1:7" ht="49.5" customHeight="1">
      <c r="A6" s="5" t="s">
        <v>1</v>
      </c>
      <c r="B6" s="6" t="s">
        <v>199</v>
      </c>
      <c r="C6" s="6" t="s">
        <v>200</v>
      </c>
      <c r="D6" s="6" t="s">
        <v>12</v>
      </c>
      <c r="E6" s="6" t="s">
        <v>80</v>
      </c>
      <c r="F6" s="21"/>
      <c r="G6" s="22"/>
    </row>
    <row r="7" spans="1:7" ht="16.5" customHeight="1">
      <c r="A7" s="9" t="s">
        <v>3</v>
      </c>
      <c r="B7" s="30">
        <v>101200.075</v>
      </c>
      <c r="C7" s="30">
        <f>SUM(C8:C11)</f>
        <v>10186.279999999999</v>
      </c>
      <c r="D7" s="30">
        <f>+C7/$C$16*100</f>
        <v>97.3569174126175</v>
      </c>
      <c r="E7" s="30">
        <v>7096.670999999999</v>
      </c>
      <c r="F7" s="23"/>
      <c r="G7" s="24"/>
    </row>
    <row r="8" spans="1:8" ht="16.5" customHeight="1">
      <c r="A8" s="4" t="s">
        <v>4</v>
      </c>
      <c r="B8" s="29">
        <v>72716.405</v>
      </c>
      <c r="C8" s="29">
        <v>7197.87</v>
      </c>
      <c r="D8" s="29">
        <f aca="true" t="shared" si="0" ref="D8:D16">+C8/$C$16*100</f>
        <v>68.79473518661938</v>
      </c>
      <c r="E8" s="29">
        <v>5258.932</v>
      </c>
      <c r="F8" s="25"/>
      <c r="G8" s="26"/>
      <c r="H8" s="41"/>
    </row>
    <row r="9" spans="1:8" ht="16.5" customHeight="1">
      <c r="A9" s="4" t="s">
        <v>5</v>
      </c>
      <c r="B9" s="29">
        <v>17919.446</v>
      </c>
      <c r="C9" s="29">
        <v>1781.36</v>
      </c>
      <c r="D9" s="29">
        <f t="shared" si="0"/>
        <v>17.025618616623568</v>
      </c>
      <c r="E9" s="29">
        <v>1138.916</v>
      </c>
      <c r="F9" s="25"/>
      <c r="G9" s="26"/>
      <c r="H9" s="41"/>
    </row>
    <row r="10" spans="1:8" ht="16.5" customHeight="1">
      <c r="A10" s="4" t="s">
        <v>6</v>
      </c>
      <c r="B10" s="29">
        <v>5084.777</v>
      </c>
      <c r="C10" s="29">
        <v>546.59</v>
      </c>
      <c r="D10" s="29">
        <f t="shared" si="0"/>
        <v>5.224116899256903</v>
      </c>
      <c r="E10" s="29">
        <v>425.766</v>
      </c>
      <c r="F10" s="25"/>
      <c r="G10" s="26"/>
      <c r="H10" s="41"/>
    </row>
    <row r="11" spans="1:8" ht="16.5" customHeight="1">
      <c r="A11" s="4" t="s">
        <v>7</v>
      </c>
      <c r="B11" s="29">
        <v>5479.447</v>
      </c>
      <c r="C11" s="29">
        <v>660.46</v>
      </c>
      <c r="D11" s="29">
        <f t="shared" si="0"/>
        <v>6.312446710117666</v>
      </c>
      <c r="E11" s="29">
        <v>273.057</v>
      </c>
      <c r="F11" s="25"/>
      <c r="G11" s="26"/>
      <c r="H11" s="41"/>
    </row>
    <row r="12" spans="1:7" ht="16.5" customHeight="1">
      <c r="A12" s="9" t="s">
        <v>8</v>
      </c>
      <c r="B12" s="30">
        <v>2469.081</v>
      </c>
      <c r="C12" s="30">
        <f>SUM(C13:C15)</f>
        <v>276.54100000000005</v>
      </c>
      <c r="D12" s="30">
        <f t="shared" si="0"/>
        <v>2.643082587382505</v>
      </c>
      <c r="E12" s="30">
        <v>191.53300000000002</v>
      </c>
      <c r="F12" s="23"/>
      <c r="G12" s="24"/>
    </row>
    <row r="13" spans="1:8" ht="16.5" customHeight="1">
      <c r="A13" s="4" t="s">
        <v>9</v>
      </c>
      <c r="B13" s="29"/>
      <c r="C13" s="29"/>
      <c r="D13" s="29">
        <f t="shared" si="0"/>
        <v>0</v>
      </c>
      <c r="E13" s="29"/>
      <c r="F13" s="25"/>
      <c r="G13" s="26"/>
      <c r="H13" s="41"/>
    </row>
    <row r="14" spans="1:8" ht="16.5" customHeight="1">
      <c r="A14" s="4" t="s">
        <v>10</v>
      </c>
      <c r="B14" s="29">
        <v>2294.496</v>
      </c>
      <c r="C14" s="29">
        <v>257.47</v>
      </c>
      <c r="D14" s="29">
        <f t="shared" si="0"/>
        <v>2.46080860983859</v>
      </c>
      <c r="E14" s="29">
        <v>179.235</v>
      </c>
      <c r="F14" s="25"/>
      <c r="G14" s="26"/>
      <c r="H14" s="41"/>
    </row>
    <row r="15" spans="1:8" ht="16.5" customHeight="1">
      <c r="A15" s="4" t="s">
        <v>11</v>
      </c>
      <c r="B15" s="29">
        <v>174.585</v>
      </c>
      <c r="C15" s="29">
        <v>19.071</v>
      </c>
      <c r="D15" s="29">
        <f t="shared" si="0"/>
        <v>0.18227397754391483</v>
      </c>
      <c r="E15" s="29">
        <v>12.298</v>
      </c>
      <c r="F15" s="25"/>
      <c r="G15" s="26"/>
      <c r="H15" s="41"/>
    </row>
    <row r="16" spans="1:7" ht="16.5" customHeight="1">
      <c r="A16" s="10" t="s">
        <v>13</v>
      </c>
      <c r="B16" s="32">
        <v>103669.156</v>
      </c>
      <c r="C16" s="32">
        <f>+C12+C7</f>
        <v>10462.820999999998</v>
      </c>
      <c r="D16" s="32">
        <f t="shared" si="0"/>
        <v>100</v>
      </c>
      <c r="E16" s="32">
        <v>7288.204</v>
      </c>
      <c r="F16" s="23"/>
      <c r="G16" s="24"/>
    </row>
    <row r="17" spans="1:6" ht="33.75" customHeight="1">
      <c r="A17" s="118" t="s">
        <v>14</v>
      </c>
      <c r="B17" s="118"/>
      <c r="C17" s="118"/>
      <c r="D17" s="118"/>
      <c r="E17" s="118"/>
      <c r="F17" s="20"/>
    </row>
    <row r="18" spans="1:6" ht="16.5" customHeight="1">
      <c r="A18" s="120" t="s">
        <v>216</v>
      </c>
      <c r="B18" s="120"/>
      <c r="C18" s="120"/>
      <c r="D18" s="120"/>
      <c r="E18" s="120"/>
      <c r="F18" s="33"/>
    </row>
    <row r="19" spans="1:6" ht="16.5" customHeight="1">
      <c r="A19" t="s">
        <v>217</v>
      </c>
      <c r="B19" s="33"/>
      <c r="C19" s="33"/>
      <c r="D19" s="33"/>
      <c r="E19" s="33"/>
      <c r="F19" s="33"/>
    </row>
    <row r="20" spans="1:6" ht="16.5" customHeight="1">
      <c r="A20" t="s">
        <v>201</v>
      </c>
      <c r="B20" s="45"/>
      <c r="C20" s="45"/>
      <c r="D20" s="45"/>
      <c r="E20" s="45"/>
      <c r="F20" s="45"/>
    </row>
    <row r="21" spans="2:6" ht="16.5" customHeight="1">
      <c r="B21" s="48"/>
      <c r="C21" s="48"/>
      <c r="D21" s="48"/>
      <c r="E21" s="48"/>
      <c r="F21" s="48"/>
    </row>
    <row r="22" ht="16.5" customHeight="1">
      <c r="A22" t="s">
        <v>192</v>
      </c>
    </row>
    <row r="23" spans="1:2" ht="16.5" customHeight="1">
      <c r="A23" s="3" t="s">
        <v>16</v>
      </c>
      <c r="B23" s="3"/>
    </row>
    <row r="24" spans="1:2" ht="15">
      <c r="A24" s="3"/>
      <c r="B24" s="3"/>
    </row>
    <row r="25" spans="1:2" ht="16.5" customHeight="1">
      <c r="A25" s="1" t="s">
        <v>0</v>
      </c>
      <c r="B25" s="1"/>
    </row>
    <row r="26" spans="1:2" ht="16.5" customHeight="1">
      <c r="A26" s="2" t="s">
        <v>2</v>
      </c>
      <c r="B26" s="2"/>
    </row>
    <row r="27" spans="1:2" ht="16.5" customHeight="1">
      <c r="A27" s="2" t="str">
        <f>A3</f>
        <v>I.A) DATOS DEL MES DE MAYO DE 2016</v>
      </c>
      <c r="B27" s="2"/>
    </row>
    <row r="28" spans="1:2" ht="16.5" customHeight="1">
      <c r="A28" s="7" t="s">
        <v>15</v>
      </c>
      <c r="B28" s="43"/>
    </row>
    <row r="29" ht="16.5" customHeight="1">
      <c r="A29" t="s">
        <v>56</v>
      </c>
    </row>
    <row r="30" spans="1:6" ht="46.5" customHeight="1">
      <c r="A30" s="5" t="s">
        <v>1</v>
      </c>
      <c r="B30" s="6" t="s">
        <v>202</v>
      </c>
      <c r="C30" s="6" t="s">
        <v>203</v>
      </c>
      <c r="D30" s="6" t="s">
        <v>12</v>
      </c>
      <c r="E30" s="6" t="s">
        <v>79</v>
      </c>
      <c r="F30" s="21"/>
    </row>
    <row r="31" spans="1:6" ht="15">
      <c r="A31" s="9" t="s">
        <v>60</v>
      </c>
      <c r="B31" s="30">
        <v>72716.405</v>
      </c>
      <c r="C31" s="30">
        <f>+C32+C38</f>
        <v>7197.868</v>
      </c>
      <c r="D31" s="30">
        <f aca="true" t="shared" si="1" ref="D31:D48">+C31/$C$49*100</f>
        <v>68.79473579679969</v>
      </c>
      <c r="E31" s="30">
        <v>5258.926</v>
      </c>
      <c r="F31" s="28"/>
    </row>
    <row r="32" spans="1:6" ht="16.5" customHeight="1">
      <c r="A32" s="4" t="s">
        <v>61</v>
      </c>
      <c r="B32" s="29">
        <v>26297.234000000004</v>
      </c>
      <c r="C32" s="29">
        <f>SUM(C33:C37)</f>
        <v>2317.348</v>
      </c>
      <c r="D32" s="29">
        <f t="shared" si="1"/>
        <v>22.148411642064307</v>
      </c>
      <c r="E32" s="29">
        <v>1695.954</v>
      </c>
      <c r="F32" s="28"/>
    </row>
    <row r="33" spans="1:6" ht="16.5" customHeight="1">
      <c r="A33" s="4" t="s">
        <v>62</v>
      </c>
      <c r="B33" s="29">
        <v>21169.918</v>
      </c>
      <c r="C33" s="29">
        <v>1889.106</v>
      </c>
      <c r="D33" s="29">
        <f t="shared" si="1"/>
        <v>18.055422544863152</v>
      </c>
      <c r="E33" s="29">
        <v>1365.619</v>
      </c>
      <c r="F33" s="28"/>
    </row>
    <row r="34" spans="1:6" ht="16.5" customHeight="1">
      <c r="A34" s="4" t="s">
        <v>63</v>
      </c>
      <c r="B34" s="29">
        <v>214.769</v>
      </c>
      <c r="C34" s="29">
        <v>9.94</v>
      </c>
      <c r="D34" s="29">
        <f t="shared" si="1"/>
        <v>0.09500308616665223</v>
      </c>
      <c r="E34" s="29">
        <v>6.882</v>
      </c>
      <c r="F34" s="28"/>
    </row>
    <row r="35" spans="1:6" ht="16.5" customHeight="1">
      <c r="A35" s="4" t="s">
        <v>64</v>
      </c>
      <c r="B35" s="29">
        <v>2099</v>
      </c>
      <c r="C35" s="29">
        <v>167.489</v>
      </c>
      <c r="D35" s="29">
        <f t="shared" si="1"/>
        <v>1.6008020019080902</v>
      </c>
      <c r="E35" s="29">
        <v>137.511</v>
      </c>
      <c r="F35" s="28"/>
    </row>
    <row r="36" spans="1:6" ht="16.5" customHeight="1">
      <c r="A36" s="4" t="s">
        <v>65</v>
      </c>
      <c r="B36" s="29">
        <v>2769.578</v>
      </c>
      <c r="C36" s="29">
        <v>245.58</v>
      </c>
      <c r="D36" s="29">
        <f t="shared" si="1"/>
        <v>2.347168802898034</v>
      </c>
      <c r="E36" s="29">
        <v>181.806</v>
      </c>
      <c r="F36" s="28"/>
    </row>
    <row r="37" spans="1:6" ht="16.5" customHeight="1">
      <c r="A37" s="4" t="s">
        <v>66</v>
      </c>
      <c r="B37" s="29">
        <v>43.969</v>
      </c>
      <c r="C37" s="29">
        <v>5.233</v>
      </c>
      <c r="D37" s="29">
        <f t="shared" si="1"/>
        <v>0.05001520622837939</v>
      </c>
      <c r="E37" s="29">
        <v>4.136</v>
      </c>
      <c r="F37" s="28"/>
    </row>
    <row r="38" spans="1:6" ht="16.5" customHeight="1">
      <c r="A38" s="4" t="s">
        <v>67</v>
      </c>
      <c r="B38" s="29">
        <v>46419.170999999995</v>
      </c>
      <c r="C38" s="29">
        <f>SUM(C39:C45)</f>
        <v>4880.52</v>
      </c>
      <c r="D38" s="29">
        <f t="shared" si="1"/>
        <v>46.646324154735375</v>
      </c>
      <c r="E38" s="29">
        <v>3562.972</v>
      </c>
      <c r="F38" s="28"/>
    </row>
    <row r="39" spans="1:6" ht="16.5" customHeight="1">
      <c r="A39" s="4" t="s">
        <v>68</v>
      </c>
      <c r="B39" s="29">
        <v>20223.767</v>
      </c>
      <c r="C39" s="29">
        <v>1900.154</v>
      </c>
      <c r="D39" s="29">
        <f t="shared" si="1"/>
        <v>18.161015512264477</v>
      </c>
      <c r="E39" s="29">
        <v>1926.193</v>
      </c>
      <c r="F39" s="28"/>
    </row>
    <row r="40" spans="1:6" ht="16.5" customHeight="1">
      <c r="A40" s="4" t="s">
        <v>69</v>
      </c>
      <c r="B40" s="29">
        <v>1251.791</v>
      </c>
      <c r="C40" s="29">
        <v>317.57</v>
      </c>
      <c r="D40" s="29">
        <f t="shared" si="1"/>
        <v>3.035224353515468</v>
      </c>
      <c r="E40" s="29">
        <v>262.237</v>
      </c>
      <c r="F40" s="28"/>
    </row>
    <row r="41" spans="1:6" ht="16.5" customHeight="1">
      <c r="A41" s="4" t="s">
        <v>70</v>
      </c>
      <c r="B41" s="29">
        <v>19807.816</v>
      </c>
      <c r="C41" s="29">
        <v>1603.414</v>
      </c>
      <c r="D41" s="29">
        <f t="shared" si="1"/>
        <v>15.324877102899048</v>
      </c>
      <c r="E41" s="29">
        <v>1083.558</v>
      </c>
      <c r="F41" s="28"/>
    </row>
    <row r="42" spans="1:6" ht="16.5" customHeight="1">
      <c r="A42" s="4" t="s">
        <v>71</v>
      </c>
      <c r="B42" s="29">
        <v>1678.3</v>
      </c>
      <c r="C42" s="29">
        <v>119.744</v>
      </c>
      <c r="D42" s="29">
        <f t="shared" si="1"/>
        <v>1.1444717857082098</v>
      </c>
      <c r="E42" s="29">
        <v>94.447</v>
      </c>
      <c r="F42" s="28"/>
    </row>
    <row r="43" spans="1:6" ht="16.5" customHeight="1">
      <c r="A43" s="4" t="s">
        <v>72</v>
      </c>
      <c r="B43" s="29">
        <v>1219.077</v>
      </c>
      <c r="C43" s="29">
        <v>79.213</v>
      </c>
      <c r="D43" s="29">
        <f t="shared" si="1"/>
        <v>0.7570904893882316</v>
      </c>
      <c r="E43" s="29">
        <v>63.444</v>
      </c>
      <c r="F43" s="28"/>
    </row>
    <row r="44" spans="1:6" ht="16.5" customHeight="1">
      <c r="A44" s="4" t="s">
        <v>73</v>
      </c>
      <c r="B44" s="29">
        <v>171.489</v>
      </c>
      <c r="C44" s="29">
        <v>11.791</v>
      </c>
      <c r="D44" s="29">
        <f t="shared" si="1"/>
        <v>0.11269430472746446</v>
      </c>
      <c r="E44" s="29">
        <v>11.791</v>
      </c>
      <c r="F44" s="28"/>
    </row>
    <row r="45" spans="1:6" ht="16.5" customHeight="1">
      <c r="A45" s="4" t="s">
        <v>66</v>
      </c>
      <c r="B45" s="29">
        <v>2066.931</v>
      </c>
      <c r="C45" s="29">
        <v>848.634</v>
      </c>
      <c r="D45" s="29">
        <f t="shared" si="1"/>
        <v>8.110950606232471</v>
      </c>
      <c r="E45" s="29">
        <v>121.302</v>
      </c>
      <c r="F45" s="28"/>
    </row>
    <row r="46" spans="1:6" ht="18" customHeight="1">
      <c r="A46" s="9" t="s">
        <v>89</v>
      </c>
      <c r="B46" s="30">
        <v>5084.777</v>
      </c>
      <c r="C46" s="30">
        <v>546.59</v>
      </c>
      <c r="D46" s="30">
        <f t="shared" si="1"/>
        <v>5.224118397166041</v>
      </c>
      <c r="E46" s="30">
        <v>425.786</v>
      </c>
      <c r="F46" s="28"/>
    </row>
    <row r="47" spans="1:6" ht="30">
      <c r="A47" s="34" t="s">
        <v>74</v>
      </c>
      <c r="B47" s="36">
        <v>25815.67</v>
      </c>
      <c r="C47" s="36">
        <f>10462.82-7744.46</f>
        <v>2718.3599999999997</v>
      </c>
      <c r="D47" s="36">
        <f t="shared" si="1"/>
        <v>25.981145806034284</v>
      </c>
      <c r="E47" s="36">
        <v>1603.4399999999996</v>
      </c>
      <c r="F47" s="28"/>
    </row>
    <row r="48" spans="1:6" ht="19.5" customHeight="1">
      <c r="A48" s="35" t="s">
        <v>75</v>
      </c>
      <c r="B48" s="36">
        <v>52.31</v>
      </c>
      <c r="C48" s="36">
        <v>0</v>
      </c>
      <c r="D48" s="36">
        <f t="shared" si="1"/>
        <v>0</v>
      </c>
      <c r="E48" s="36">
        <v>0.05000000000000071</v>
      </c>
      <c r="F48" s="28"/>
    </row>
    <row r="49" spans="1:6" ht="19.5" customHeight="1">
      <c r="A49" s="37" t="s">
        <v>76</v>
      </c>
      <c r="B49" s="36">
        <v>103669.162</v>
      </c>
      <c r="C49" s="36">
        <f>+C47+C48+C31+C46</f>
        <v>10462.818</v>
      </c>
      <c r="D49" s="36">
        <f>+C49/$C$49*100</f>
        <v>100</v>
      </c>
      <c r="E49" s="36">
        <v>7288.202</v>
      </c>
      <c r="F49" s="28"/>
    </row>
    <row r="50" spans="1:5" ht="51" customHeight="1">
      <c r="A50" s="119" t="s">
        <v>90</v>
      </c>
      <c r="B50" s="119"/>
      <c r="C50" s="119"/>
      <c r="D50" s="119"/>
      <c r="E50" s="119"/>
    </row>
    <row r="51" spans="1:5" ht="21.75" customHeight="1">
      <c r="A51" t="s">
        <v>77</v>
      </c>
      <c r="B51" s="33"/>
      <c r="C51" s="33"/>
      <c r="D51" s="33"/>
      <c r="E51" s="33"/>
    </row>
    <row r="52" spans="1:5" ht="16.5" customHeight="1">
      <c r="A52" t="s">
        <v>78</v>
      </c>
      <c r="B52" s="33"/>
      <c r="C52" s="33"/>
      <c r="D52" s="33"/>
      <c r="E52" s="33"/>
    </row>
    <row r="53" spans="1:5" ht="21" customHeight="1">
      <c r="A53" t="s">
        <v>218</v>
      </c>
      <c r="B53" s="33"/>
      <c r="C53" s="33"/>
      <c r="D53" s="33"/>
      <c r="E53" s="33"/>
    </row>
    <row r="54" ht="21" customHeight="1">
      <c r="A54" t="s">
        <v>219</v>
      </c>
    </row>
    <row r="55" ht="15">
      <c r="A55" t="s">
        <v>204</v>
      </c>
    </row>
    <row r="57" ht="15">
      <c r="A57" t="str">
        <f>A22</f>
        <v>FUENTE: Contaduría General de la Provincia y consultas al SIPAF</v>
      </c>
    </row>
    <row r="58" ht="15">
      <c r="A58" s="3" t="s">
        <v>16</v>
      </c>
    </row>
    <row r="60" spans="1:2" ht="15">
      <c r="A60" s="1" t="s">
        <v>0</v>
      </c>
      <c r="B60" s="1"/>
    </row>
    <row r="61" spans="1:2" ht="15">
      <c r="A61" s="2" t="s">
        <v>83</v>
      </c>
      <c r="B61" s="2"/>
    </row>
    <row r="62" spans="1:2" ht="15">
      <c r="A62" s="2" t="s">
        <v>220</v>
      </c>
      <c r="B62" s="2"/>
    </row>
    <row r="63" spans="1:2" ht="15">
      <c r="A63" s="7" t="s">
        <v>17</v>
      </c>
      <c r="B63" s="7"/>
    </row>
    <row r="64" ht="15">
      <c r="A64" t="s">
        <v>56</v>
      </c>
    </row>
    <row r="65" spans="1:5" ht="25.5">
      <c r="A65" s="5" t="s">
        <v>1</v>
      </c>
      <c r="B65" s="6" t="s">
        <v>199</v>
      </c>
      <c r="C65" s="6" t="s">
        <v>200</v>
      </c>
      <c r="D65" s="6" t="s">
        <v>12</v>
      </c>
      <c r="E65" s="6" t="s">
        <v>80</v>
      </c>
    </row>
    <row r="66" spans="1:5" ht="15">
      <c r="A66" s="9" t="s">
        <v>3</v>
      </c>
      <c r="B66" s="30">
        <v>101200.075</v>
      </c>
      <c r="C66" s="30">
        <f>SUM(C67:C70)</f>
        <v>43557.601</v>
      </c>
      <c r="D66" s="30">
        <f>+C66/$C$75*100</f>
        <v>97.53003669624195</v>
      </c>
      <c r="E66" s="30">
        <v>29815.854000000003</v>
      </c>
    </row>
    <row r="67" spans="1:5" ht="15">
      <c r="A67" s="4" t="s">
        <v>4</v>
      </c>
      <c r="B67" s="29">
        <v>72716.405</v>
      </c>
      <c r="C67" s="29">
        <v>31666.68</v>
      </c>
      <c r="D67" s="29">
        <f>+C67/$C$75*100</f>
        <v>70.90501752950424</v>
      </c>
      <c r="E67" s="29">
        <v>21519.217</v>
      </c>
    </row>
    <row r="68" spans="1:5" ht="15">
      <c r="A68" s="4" t="s">
        <v>5</v>
      </c>
      <c r="B68" s="29">
        <v>17919.446</v>
      </c>
      <c r="C68" s="29">
        <v>7063.087</v>
      </c>
      <c r="D68" s="29">
        <f aca="true" t="shared" si="2" ref="D68:D75">+C68/$C$75*100</f>
        <v>15.814992526763572</v>
      </c>
      <c r="E68" s="29">
        <v>4876.886</v>
      </c>
    </row>
    <row r="69" spans="1:5" ht="15">
      <c r="A69" s="4" t="s">
        <v>6</v>
      </c>
      <c r="B69" s="29">
        <v>5084.777</v>
      </c>
      <c r="C69" s="29">
        <v>2477.709</v>
      </c>
      <c r="D69" s="29">
        <f t="shared" si="2"/>
        <v>5.547850298105465</v>
      </c>
      <c r="E69" s="29">
        <v>1874.857</v>
      </c>
    </row>
    <row r="70" spans="1:5" ht="15">
      <c r="A70" s="4" t="s">
        <v>7</v>
      </c>
      <c r="B70" s="29">
        <v>5479.447</v>
      </c>
      <c r="C70" s="29">
        <v>2350.125</v>
      </c>
      <c r="D70" s="29">
        <f t="shared" si="2"/>
        <v>5.262176341868681</v>
      </c>
      <c r="E70" s="29">
        <v>1544.894</v>
      </c>
    </row>
    <row r="71" spans="1:5" ht="15">
      <c r="A71" s="9" t="s">
        <v>8</v>
      </c>
      <c r="B71" s="30">
        <v>2469.081</v>
      </c>
      <c r="C71" s="30">
        <f>SUM(C72:C74)</f>
        <v>1103.103</v>
      </c>
      <c r="D71" s="30">
        <f t="shared" si="2"/>
        <v>2.4699633037580417</v>
      </c>
      <c r="E71" s="30">
        <v>689.106</v>
      </c>
    </row>
    <row r="72" spans="1:5" ht="15">
      <c r="A72" s="4" t="s">
        <v>9</v>
      </c>
      <c r="B72" s="29"/>
      <c r="C72" s="29"/>
      <c r="D72" s="29">
        <f t="shared" si="2"/>
        <v>0</v>
      </c>
      <c r="E72" s="29">
        <v>0.048</v>
      </c>
    </row>
    <row r="73" spans="1:5" ht="15">
      <c r="A73" s="4" t="s">
        <v>10</v>
      </c>
      <c r="B73" s="29">
        <v>2294.496</v>
      </c>
      <c r="C73" s="29">
        <v>1016.246</v>
      </c>
      <c r="D73" s="29">
        <f t="shared" si="2"/>
        <v>2.275481371722219</v>
      </c>
      <c r="E73" s="29">
        <v>625.985</v>
      </c>
    </row>
    <row r="74" spans="1:5" ht="15">
      <c r="A74" s="4" t="s">
        <v>11</v>
      </c>
      <c r="B74" s="29">
        <v>174.585</v>
      </c>
      <c r="C74" s="29">
        <v>86.857</v>
      </c>
      <c r="D74" s="29">
        <f t="shared" si="2"/>
        <v>0.19448193203582279</v>
      </c>
      <c r="E74" s="29">
        <v>63.073</v>
      </c>
    </row>
    <row r="75" spans="1:5" ht="15">
      <c r="A75" s="10" t="s">
        <v>13</v>
      </c>
      <c r="B75" s="32">
        <v>103669.156</v>
      </c>
      <c r="C75" s="32">
        <f>+C71+C66</f>
        <v>44660.704000000005</v>
      </c>
      <c r="D75" s="32">
        <f t="shared" si="2"/>
        <v>100</v>
      </c>
      <c r="E75" s="32">
        <v>30504.960000000003</v>
      </c>
    </row>
    <row r="76" spans="1:5" ht="31.5" customHeight="1">
      <c r="A76" s="119" t="s">
        <v>14</v>
      </c>
      <c r="B76" s="119"/>
      <c r="C76" s="119"/>
      <c r="D76" s="119"/>
      <c r="E76" s="119"/>
    </row>
    <row r="77" spans="1:5" ht="15">
      <c r="A77" s="120" t="s">
        <v>221</v>
      </c>
      <c r="B77" s="120"/>
      <c r="C77" s="120"/>
      <c r="D77" s="120"/>
      <c r="E77" s="120"/>
    </row>
    <row r="78" spans="1:5" ht="15">
      <c r="A78" t="s">
        <v>222</v>
      </c>
      <c r="B78" s="50"/>
      <c r="C78" s="50"/>
      <c r="D78" s="50"/>
      <c r="E78" s="50"/>
    </row>
    <row r="79" spans="1:5" ht="15">
      <c r="A79" t="s">
        <v>201</v>
      </c>
      <c r="B79" s="50"/>
      <c r="C79" s="50"/>
      <c r="D79" s="50"/>
      <c r="E79" s="50"/>
    </row>
    <row r="80" spans="2:5" ht="15">
      <c r="B80" s="50"/>
      <c r="C80" s="50"/>
      <c r="D80" s="50"/>
      <c r="E80" s="50"/>
    </row>
    <row r="81" ht="15">
      <c r="A81" t="str">
        <f>A22</f>
        <v>FUENTE: Contaduría General de la Provincia y consultas al SIPAF</v>
      </c>
    </row>
    <row r="82" spans="1:2" ht="15">
      <c r="A82" s="3" t="s">
        <v>16</v>
      </c>
      <c r="B82" s="3"/>
    </row>
    <row r="83" spans="1:2" ht="15">
      <c r="A83" s="3"/>
      <c r="B83" s="3"/>
    </row>
    <row r="84" spans="1:2" ht="15">
      <c r="A84" s="1" t="s">
        <v>0</v>
      </c>
      <c r="B84" s="1"/>
    </row>
    <row r="85" spans="1:2" ht="15">
      <c r="A85" s="2" t="s">
        <v>2</v>
      </c>
      <c r="B85" s="2"/>
    </row>
    <row r="86" spans="1:2" ht="15">
      <c r="A86" s="2" t="str">
        <f>A62</f>
        <v>I.B) DATOS ACUMULADOS AL MES DE MAYO DE 2016</v>
      </c>
      <c r="B86" s="2"/>
    </row>
    <row r="87" spans="1:2" ht="15">
      <c r="A87" s="7" t="s">
        <v>15</v>
      </c>
      <c r="B87" s="43"/>
    </row>
    <row r="88" ht="15">
      <c r="A88" t="s">
        <v>56</v>
      </c>
    </row>
    <row r="89" spans="1:5" ht="34.5" customHeight="1">
      <c r="A89" s="5" t="s">
        <v>1</v>
      </c>
      <c r="B89" s="6" t="s">
        <v>202</v>
      </c>
      <c r="C89" s="6" t="s">
        <v>203</v>
      </c>
      <c r="D89" s="6" t="s">
        <v>12</v>
      </c>
      <c r="E89" s="6" t="s">
        <v>79</v>
      </c>
    </row>
    <row r="90" spans="1:5" ht="15">
      <c r="A90" s="9" t="s">
        <v>60</v>
      </c>
      <c r="B90" s="30">
        <v>72716.405</v>
      </c>
      <c r="C90" s="30">
        <f>+C91+C97</f>
        <v>31666.677</v>
      </c>
      <c r="D90" s="30">
        <f>+C90/$C$108*100</f>
        <v>70.90502351329232</v>
      </c>
      <c r="E90" s="30">
        <v>21519.222</v>
      </c>
    </row>
    <row r="91" spans="1:5" ht="15">
      <c r="A91" s="4" t="s">
        <v>61</v>
      </c>
      <c r="B91" s="29">
        <v>26297.234000000004</v>
      </c>
      <c r="C91" s="29">
        <f>SUM(C92:C96)</f>
        <v>11168.221000000001</v>
      </c>
      <c r="D91" s="29">
        <f>+C91/$C$108*100</f>
        <v>25.006822553773013</v>
      </c>
      <c r="E91" s="29">
        <v>7808.298000000001</v>
      </c>
    </row>
    <row r="92" spans="1:5" ht="15">
      <c r="A92" s="4" t="s">
        <v>62</v>
      </c>
      <c r="B92" s="29">
        <v>21169.918</v>
      </c>
      <c r="C92" s="29">
        <v>8766.334</v>
      </c>
      <c r="D92" s="29">
        <f aca="true" t="shared" si="3" ref="D92:D108">+C92/$C$108*100</f>
        <v>19.628744702053012</v>
      </c>
      <c r="E92" s="29">
        <v>6140.26</v>
      </c>
    </row>
    <row r="93" spans="1:5" ht="15">
      <c r="A93" s="4" t="s">
        <v>63</v>
      </c>
      <c r="B93" s="29">
        <v>214.769</v>
      </c>
      <c r="C93" s="29">
        <v>82.209</v>
      </c>
      <c r="D93" s="29">
        <f t="shared" si="3"/>
        <v>0.18407460555473656</v>
      </c>
      <c r="E93" s="29">
        <v>57.524</v>
      </c>
    </row>
    <row r="94" spans="1:5" ht="15">
      <c r="A94" s="4" t="s">
        <v>64</v>
      </c>
      <c r="B94" s="29">
        <v>2099</v>
      </c>
      <c r="C94" s="29">
        <v>1106.055</v>
      </c>
      <c r="D94" s="29">
        <f t="shared" si="3"/>
        <v>2.4765735849705526</v>
      </c>
      <c r="E94" s="29">
        <v>758.03</v>
      </c>
    </row>
    <row r="95" spans="1:5" ht="15">
      <c r="A95" s="4" t="s">
        <v>65</v>
      </c>
      <c r="B95" s="29">
        <v>2769.578</v>
      </c>
      <c r="C95" s="29">
        <v>1187.694</v>
      </c>
      <c r="D95" s="29">
        <f t="shared" si="3"/>
        <v>2.6593719005185235</v>
      </c>
      <c r="E95" s="29">
        <v>833.407</v>
      </c>
    </row>
    <row r="96" spans="1:5" ht="15">
      <c r="A96" s="4" t="s">
        <v>66</v>
      </c>
      <c r="B96" s="29">
        <v>43.969</v>
      </c>
      <c r="C96" s="29">
        <v>25.929</v>
      </c>
      <c r="D96" s="29">
        <f t="shared" si="3"/>
        <v>0.0580577606761883</v>
      </c>
      <c r="E96" s="29">
        <v>19.077</v>
      </c>
    </row>
    <row r="97" spans="1:5" ht="15">
      <c r="A97" s="4" t="s">
        <v>67</v>
      </c>
      <c r="B97" s="29">
        <v>46419.170999999995</v>
      </c>
      <c r="C97" s="29">
        <f>SUM(C98:C104)</f>
        <v>20498.456</v>
      </c>
      <c r="D97" s="29">
        <f t="shared" si="3"/>
        <v>45.8982009595193</v>
      </c>
      <c r="E97" s="29">
        <v>13710.923999999999</v>
      </c>
    </row>
    <row r="98" spans="1:5" ht="15">
      <c r="A98" s="4" t="s">
        <v>68</v>
      </c>
      <c r="B98" s="29">
        <v>20223.767</v>
      </c>
      <c r="C98" s="29">
        <v>6982.744</v>
      </c>
      <c r="D98" s="29">
        <f t="shared" si="3"/>
        <v>15.635098924566693</v>
      </c>
      <c r="E98" s="29">
        <v>5871.33</v>
      </c>
    </row>
    <row r="99" spans="1:5" ht="15">
      <c r="A99" s="4" t="s">
        <v>69</v>
      </c>
      <c r="B99" s="29">
        <v>1251.791</v>
      </c>
      <c r="C99" s="29">
        <v>493.226</v>
      </c>
      <c r="D99" s="29">
        <f t="shared" si="3"/>
        <v>1.1043849383807185</v>
      </c>
      <c r="E99" s="29">
        <v>431.188</v>
      </c>
    </row>
    <row r="100" spans="1:5" ht="15">
      <c r="A100" s="4" t="s">
        <v>70</v>
      </c>
      <c r="B100" s="29">
        <v>19807.816</v>
      </c>
      <c r="C100" s="29">
        <v>8135.234</v>
      </c>
      <c r="D100" s="29">
        <f t="shared" si="3"/>
        <v>18.21564536298315</v>
      </c>
      <c r="E100" s="29">
        <v>5868.25</v>
      </c>
    </row>
    <row r="101" spans="1:5" ht="15">
      <c r="A101" s="4" t="s">
        <v>71</v>
      </c>
      <c r="B101" s="29">
        <v>1678.3</v>
      </c>
      <c r="C101" s="29">
        <v>623.534</v>
      </c>
      <c r="D101" s="29">
        <f t="shared" si="3"/>
        <v>1.3961582685590033</v>
      </c>
      <c r="E101" s="29">
        <v>498.973</v>
      </c>
    </row>
    <row r="102" spans="1:5" ht="15">
      <c r="A102" s="4" t="s">
        <v>72</v>
      </c>
      <c r="B102" s="29">
        <v>1219.077</v>
      </c>
      <c r="C102" s="29">
        <v>377.468</v>
      </c>
      <c r="D102" s="29">
        <f t="shared" si="3"/>
        <v>0.8451905899540842</v>
      </c>
      <c r="E102" s="29">
        <v>326.23</v>
      </c>
    </row>
    <row r="103" spans="1:5" ht="15">
      <c r="A103" s="4" t="s">
        <v>73</v>
      </c>
      <c r="B103" s="29">
        <v>171.489</v>
      </c>
      <c r="C103" s="29">
        <v>88.954</v>
      </c>
      <c r="D103" s="29">
        <f t="shared" si="3"/>
        <v>0.1991773706347971</v>
      </c>
      <c r="E103" s="29">
        <v>88.955</v>
      </c>
    </row>
    <row r="104" spans="1:5" ht="15">
      <c r="A104" s="4" t="s">
        <v>66</v>
      </c>
      <c r="B104" s="29">
        <v>2066.931</v>
      </c>
      <c r="C104" s="29">
        <v>3797.296</v>
      </c>
      <c r="D104" s="29">
        <f t="shared" si="3"/>
        <v>8.502545504440864</v>
      </c>
      <c r="E104" s="29">
        <v>625.998</v>
      </c>
    </row>
    <row r="105" spans="1:5" ht="21.75" customHeight="1">
      <c r="A105" s="9" t="s">
        <v>89</v>
      </c>
      <c r="B105" s="30">
        <v>5084.777</v>
      </c>
      <c r="C105" s="30">
        <v>2477.709</v>
      </c>
      <c r="D105" s="30">
        <f t="shared" si="3"/>
        <v>5.547851291883136</v>
      </c>
      <c r="E105" s="30">
        <v>1874.857</v>
      </c>
    </row>
    <row r="106" spans="1:5" ht="30">
      <c r="A106" s="34" t="s">
        <v>74</v>
      </c>
      <c r="B106" s="36">
        <v>25815.67</v>
      </c>
      <c r="C106" s="36">
        <f>44660.7-34144.39</f>
        <v>10516.309999999998</v>
      </c>
      <c r="D106" s="36">
        <f t="shared" si="3"/>
        <v>23.54712519482455</v>
      </c>
      <c r="E106" s="36">
        <v>7093.4699999999975</v>
      </c>
    </row>
    <row r="107" spans="1:5" ht="26.25" customHeight="1">
      <c r="A107" s="35" t="s">
        <v>75</v>
      </c>
      <c r="B107" s="36">
        <v>52.31</v>
      </c>
      <c r="C107" s="36">
        <v>0</v>
      </c>
      <c r="D107" s="36">
        <f t="shared" si="3"/>
        <v>0</v>
      </c>
      <c r="E107" s="36">
        <v>17.407</v>
      </c>
    </row>
    <row r="108" spans="1:5" ht="15.75">
      <c r="A108" s="37" t="s">
        <v>76</v>
      </c>
      <c r="B108" s="36">
        <v>103669.162</v>
      </c>
      <c r="C108" s="36">
        <f>+C106+C107+C90+C105</f>
        <v>44660.695999999996</v>
      </c>
      <c r="D108" s="36">
        <f t="shared" si="3"/>
        <v>100</v>
      </c>
      <c r="E108" s="36">
        <v>30504.956</v>
      </c>
    </row>
    <row r="109" spans="1:5" ht="50.25" customHeight="1">
      <c r="A109" s="119" t="s">
        <v>90</v>
      </c>
      <c r="B109" s="119"/>
      <c r="C109" s="119"/>
      <c r="D109" s="119"/>
      <c r="E109" s="119"/>
    </row>
    <row r="110" spans="1:5" ht="19.5" customHeight="1">
      <c r="A110" t="s">
        <v>77</v>
      </c>
      <c r="B110" s="50"/>
      <c r="C110" s="50"/>
      <c r="D110" s="50"/>
      <c r="E110" s="50"/>
    </row>
    <row r="111" spans="1:5" ht="15">
      <c r="A111" t="s">
        <v>78</v>
      </c>
      <c r="B111" s="50"/>
      <c r="C111" s="50"/>
      <c r="D111" s="50"/>
      <c r="E111" s="50"/>
    </row>
    <row r="112" spans="1:5" ht="15">
      <c r="A112" t="s">
        <v>223</v>
      </c>
      <c r="B112" s="50"/>
      <c r="C112" s="50"/>
      <c r="D112" s="50"/>
      <c r="E112" s="50"/>
    </row>
    <row r="113" ht="15">
      <c r="A113" t="s">
        <v>224</v>
      </c>
    </row>
    <row r="114" ht="15">
      <c r="A114" t="s">
        <v>204</v>
      </c>
    </row>
    <row r="116" ht="15">
      <c r="A116" t="str">
        <f>A22</f>
        <v>FUENTE: Contaduría General de la Provincia y consultas al SIPAF</v>
      </c>
    </row>
    <row r="117" ht="15">
      <c r="A117" s="3" t="s">
        <v>16</v>
      </c>
    </row>
  </sheetData>
  <sheetProtection/>
  <mergeCells count="6">
    <mergeCell ref="A17:E17"/>
    <mergeCell ref="A50:E50"/>
    <mergeCell ref="A18:E18"/>
    <mergeCell ref="A76:E76"/>
    <mergeCell ref="A77:E77"/>
    <mergeCell ref="A109:E109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3"/>
  <sheetViews>
    <sheetView zoomScalePageLayoutView="0" workbookViewId="0" topLeftCell="A1">
      <selection activeCell="A3" sqref="A3:IV135"/>
    </sheetView>
  </sheetViews>
  <sheetFormatPr defaultColWidth="9.140625" defaultRowHeight="15"/>
  <cols>
    <col min="1" max="1" width="44.8515625" style="0" customWidth="1"/>
    <col min="2" max="5" width="15.7109375" style="0" customWidth="1"/>
    <col min="6" max="7" width="14.28125" style="0" customWidth="1"/>
  </cols>
  <sheetData>
    <row r="1" spans="1:2" ht="15">
      <c r="A1" s="1" t="s">
        <v>0</v>
      </c>
      <c r="B1" s="1"/>
    </row>
    <row r="2" spans="1:2" ht="15">
      <c r="A2" s="2" t="s">
        <v>84</v>
      </c>
      <c r="B2" s="2"/>
    </row>
    <row r="3" spans="1:2" ht="15">
      <c r="A3" s="2" t="s">
        <v>225</v>
      </c>
      <c r="B3" s="2"/>
    </row>
    <row r="4" spans="1:2" ht="15">
      <c r="A4" s="2" t="s">
        <v>19</v>
      </c>
      <c r="B4" s="2"/>
    </row>
    <row r="5" ht="15">
      <c r="A5" t="s">
        <v>56</v>
      </c>
    </row>
    <row r="6" spans="1:7" ht="38.25">
      <c r="A6" s="5" t="s">
        <v>1</v>
      </c>
      <c r="B6" s="6" t="s">
        <v>205</v>
      </c>
      <c r="C6" s="6" t="s">
        <v>206</v>
      </c>
      <c r="D6" s="6" t="s">
        <v>42</v>
      </c>
      <c r="E6" s="6" t="s">
        <v>86</v>
      </c>
      <c r="F6" s="22"/>
      <c r="G6" s="22"/>
    </row>
    <row r="7" spans="1:7" ht="15">
      <c r="A7" s="11" t="s">
        <v>20</v>
      </c>
      <c r="B7" s="30">
        <v>91413.062</v>
      </c>
      <c r="C7" s="30">
        <f>+C8+C9+C13+C14+C15+C16</f>
        <v>8706.849405</v>
      </c>
      <c r="D7" s="30">
        <f aca="true" t="shared" si="0" ref="D7:D29">+C7/$C$30*100</f>
        <v>92.50296552590436</v>
      </c>
      <c r="E7" s="30">
        <v>6664.925</v>
      </c>
      <c r="F7" s="27"/>
      <c r="G7" s="38"/>
    </row>
    <row r="8" spans="1:7" ht="15">
      <c r="A8" s="12" t="s">
        <v>21</v>
      </c>
      <c r="B8" s="29">
        <v>40688.899</v>
      </c>
      <c r="C8" s="29">
        <v>3852.395</v>
      </c>
      <c r="D8" s="29">
        <f t="shared" si="0"/>
        <v>40.928462788448364</v>
      </c>
      <c r="E8" s="29">
        <v>2934.977</v>
      </c>
      <c r="F8" s="27"/>
      <c r="G8" s="27"/>
    </row>
    <row r="9" spans="1:7" ht="15">
      <c r="A9" s="12" t="s">
        <v>22</v>
      </c>
      <c r="B9" s="29">
        <v>12729.483</v>
      </c>
      <c r="C9" s="29">
        <f>SUM(C10:C12)</f>
        <v>1192.953</v>
      </c>
      <c r="D9" s="29">
        <f t="shared" si="0"/>
        <v>12.674124140662585</v>
      </c>
      <c r="E9" s="29">
        <v>1073.078</v>
      </c>
      <c r="F9" s="27"/>
      <c r="G9" s="27"/>
    </row>
    <row r="10" spans="1:7" ht="15">
      <c r="A10" s="12" t="s">
        <v>23</v>
      </c>
      <c r="B10" s="29">
        <v>2170.32</v>
      </c>
      <c r="C10" s="29">
        <v>165.631</v>
      </c>
      <c r="D10" s="29">
        <f t="shared" si="0"/>
        <v>1.7596903277346927</v>
      </c>
      <c r="E10" s="29">
        <v>168.141</v>
      </c>
      <c r="F10" s="27" t="s">
        <v>85</v>
      </c>
      <c r="G10" s="27"/>
    </row>
    <row r="11" spans="1:7" ht="15">
      <c r="A11" s="12" t="s">
        <v>24</v>
      </c>
      <c r="B11" s="29">
        <v>11130.893</v>
      </c>
      <c r="C11" s="29">
        <v>1023.503</v>
      </c>
      <c r="D11" s="29">
        <f t="shared" si="0"/>
        <v>10.873860143979334</v>
      </c>
      <c r="E11" s="29">
        <v>938.858</v>
      </c>
      <c r="F11" s="27"/>
      <c r="G11" s="27"/>
    </row>
    <row r="12" spans="1:7" ht="15">
      <c r="A12" s="12" t="s">
        <v>25</v>
      </c>
      <c r="B12" s="29">
        <v>-571.7299999999996</v>
      </c>
      <c r="C12" s="29">
        <v>3.819</v>
      </c>
      <c r="D12" s="29">
        <f t="shared" si="0"/>
        <v>0.04057366894855909</v>
      </c>
      <c r="E12" s="29">
        <v>-33.921</v>
      </c>
      <c r="F12" s="27"/>
      <c r="G12" s="27"/>
    </row>
    <row r="13" spans="1:7" ht="15">
      <c r="A13" s="12" t="s">
        <v>26</v>
      </c>
      <c r="B13" s="29">
        <v>172.5</v>
      </c>
      <c r="C13" s="29">
        <v>35.537</v>
      </c>
      <c r="D13" s="29">
        <f t="shared" si="0"/>
        <v>0.3775507916797446</v>
      </c>
      <c r="E13" s="29">
        <v>1.044</v>
      </c>
      <c r="F13" s="27"/>
      <c r="G13" s="27"/>
    </row>
    <row r="14" spans="1:7" ht="15">
      <c r="A14" s="12" t="s">
        <v>27</v>
      </c>
      <c r="B14" s="29">
        <v>16373.954</v>
      </c>
      <c r="C14" s="29">
        <v>1541.352</v>
      </c>
      <c r="D14" s="29">
        <f t="shared" si="0"/>
        <v>16.37557103461625</v>
      </c>
      <c r="E14" s="29">
        <v>1185.765</v>
      </c>
      <c r="F14" s="27"/>
      <c r="G14" s="27"/>
    </row>
    <row r="15" spans="1:7" ht="15">
      <c r="A15" s="12" t="s">
        <v>28</v>
      </c>
      <c r="B15" s="29">
        <v>3681.133</v>
      </c>
      <c r="C15" s="29">
        <v>414.444</v>
      </c>
      <c r="D15" s="29">
        <f t="shared" si="0"/>
        <v>4.403119574159891</v>
      </c>
      <c r="E15" s="29">
        <v>302.944</v>
      </c>
      <c r="F15" s="27"/>
      <c r="G15" s="27"/>
    </row>
    <row r="16" spans="1:7" ht="15">
      <c r="A16" s="12" t="s">
        <v>29</v>
      </c>
      <c r="B16" s="29">
        <v>17767.093</v>
      </c>
      <c r="C16" s="29">
        <f>+C17+C18+C21</f>
        <v>1670.1684050000003</v>
      </c>
      <c r="D16" s="29">
        <f t="shared" si="0"/>
        <v>17.74413719633752</v>
      </c>
      <c r="E16" s="29">
        <v>1167.117</v>
      </c>
      <c r="F16" s="27"/>
      <c r="G16" s="27"/>
    </row>
    <row r="17" spans="1:7" ht="15">
      <c r="A17" s="12" t="s">
        <v>30</v>
      </c>
      <c r="B17" s="29">
        <v>8089.624</v>
      </c>
      <c r="C17" s="29">
        <v>816.702</v>
      </c>
      <c r="D17" s="29">
        <f t="shared" si="0"/>
        <v>8.676773128469785</v>
      </c>
      <c r="E17" s="29">
        <v>521.163</v>
      </c>
      <c r="F17" s="27"/>
      <c r="G17" s="27"/>
    </row>
    <row r="18" spans="1:7" ht="15">
      <c r="A18" s="12" t="s">
        <v>31</v>
      </c>
      <c r="B18" s="29">
        <v>9144.059000000001</v>
      </c>
      <c r="C18" s="29">
        <f>SUM(C19:C20)</f>
        <v>800.2964589999999</v>
      </c>
      <c r="D18" s="29">
        <f t="shared" si="0"/>
        <v>8.502478027800496</v>
      </c>
      <c r="E18" s="29">
        <v>554.687</v>
      </c>
      <c r="F18" s="27"/>
      <c r="G18" s="27"/>
    </row>
    <row r="19" spans="1:7" ht="15">
      <c r="A19" s="12" t="s">
        <v>198</v>
      </c>
      <c r="B19" s="44">
        <v>8660.449</v>
      </c>
      <c r="C19" s="29">
        <v>771.033</v>
      </c>
      <c r="D19" s="29">
        <f t="shared" si="0"/>
        <v>8.191578342606537</v>
      </c>
      <c r="E19" s="29">
        <v>527.02</v>
      </c>
      <c r="F19" s="27"/>
      <c r="G19" s="27"/>
    </row>
    <row r="20" spans="1:7" ht="15">
      <c r="A20" s="12" t="s">
        <v>32</v>
      </c>
      <c r="B20" s="44">
        <v>483.61</v>
      </c>
      <c r="C20" s="29">
        <f>29263.4589999999/1000</f>
        <v>29.2634589999999</v>
      </c>
      <c r="D20" s="29">
        <f t="shared" si="0"/>
        <v>0.31089968519395866</v>
      </c>
      <c r="E20" s="29">
        <v>27.667</v>
      </c>
      <c r="F20" s="27"/>
      <c r="G20" s="27"/>
    </row>
    <row r="21" spans="1:7" ht="15">
      <c r="A21" s="12" t="s">
        <v>33</v>
      </c>
      <c r="B21" s="44">
        <v>533.4099999999999</v>
      </c>
      <c r="C21" s="29">
        <f>53169.9460000004/1000</f>
        <v>53.169946000000394</v>
      </c>
      <c r="D21" s="29">
        <f t="shared" si="0"/>
        <v>0.5648860400672374</v>
      </c>
      <c r="E21" s="29">
        <v>91.267</v>
      </c>
      <c r="F21" s="27"/>
      <c r="G21" s="27"/>
    </row>
    <row r="22" spans="1:7" ht="15">
      <c r="A22" s="13" t="s">
        <v>34</v>
      </c>
      <c r="B22" s="31">
        <v>11602.785</v>
      </c>
      <c r="C22" s="31">
        <f>+C23+C28+C29</f>
        <v>705.659</v>
      </c>
      <c r="D22" s="31">
        <f t="shared" si="0"/>
        <v>7.497034474095643</v>
      </c>
      <c r="E22" s="31">
        <v>638.053</v>
      </c>
      <c r="F22" s="27"/>
      <c r="G22" s="27"/>
    </row>
    <row r="23" spans="1:7" ht="15">
      <c r="A23" s="12" t="s">
        <v>35</v>
      </c>
      <c r="B23" s="29">
        <v>8175.071</v>
      </c>
      <c r="C23" s="29">
        <f>SUM(C24:C27)</f>
        <v>481.896</v>
      </c>
      <c r="D23" s="29">
        <f t="shared" si="0"/>
        <v>5.1197404481892725</v>
      </c>
      <c r="E23" s="29">
        <v>357.76</v>
      </c>
      <c r="F23" s="27"/>
      <c r="G23" s="27"/>
    </row>
    <row r="24" spans="1:7" ht="15">
      <c r="A24" s="12" t="s">
        <v>36</v>
      </c>
      <c r="B24" s="29">
        <v>137.7</v>
      </c>
      <c r="C24" s="29">
        <v>0.078</v>
      </c>
      <c r="D24" s="29">
        <f t="shared" si="0"/>
        <v>0.0008286845189807827</v>
      </c>
      <c r="E24" s="29">
        <v>1.544</v>
      </c>
      <c r="F24" s="27"/>
      <c r="G24" s="27"/>
    </row>
    <row r="25" spans="1:7" ht="15">
      <c r="A25" s="12" t="s">
        <v>37</v>
      </c>
      <c r="B25" s="29">
        <v>6075.93</v>
      </c>
      <c r="C25" s="29">
        <v>329.367</v>
      </c>
      <c r="D25" s="29">
        <f t="shared" si="0"/>
        <v>3.499247871322352</v>
      </c>
      <c r="E25" s="29">
        <v>256.057</v>
      </c>
      <c r="F25" s="27"/>
      <c r="G25" s="27"/>
    </row>
    <row r="26" spans="1:7" ht="15">
      <c r="A26" s="12" t="s">
        <v>38</v>
      </c>
      <c r="B26" s="29">
        <v>960.701</v>
      </c>
      <c r="C26" s="29">
        <v>46.418</v>
      </c>
      <c r="D26" s="29">
        <f t="shared" si="0"/>
        <v>0.49315228207756373</v>
      </c>
      <c r="E26" s="29">
        <v>33.67</v>
      </c>
      <c r="F26" s="27"/>
      <c r="G26" s="27"/>
    </row>
    <row r="27" spans="1:7" ht="15">
      <c r="A27" s="12" t="s">
        <v>25</v>
      </c>
      <c r="B27" s="29">
        <v>1000.7399999999998</v>
      </c>
      <c r="C27" s="29">
        <v>106.033</v>
      </c>
      <c r="D27" s="29">
        <f t="shared" si="0"/>
        <v>1.126511610270376</v>
      </c>
      <c r="E27" s="29">
        <v>66.489</v>
      </c>
      <c r="F27" s="27"/>
      <c r="G27" s="27"/>
    </row>
    <row r="28" spans="1:7" ht="15">
      <c r="A28" s="12" t="s">
        <v>39</v>
      </c>
      <c r="B28" s="29">
        <v>3044.935</v>
      </c>
      <c r="C28" s="29">
        <v>208.051</v>
      </c>
      <c r="D28" s="29">
        <f t="shared" si="0"/>
        <v>2.2103672161342414</v>
      </c>
      <c r="E28" s="29">
        <v>260.982</v>
      </c>
      <c r="F28" s="27"/>
      <c r="G28" s="27"/>
    </row>
    <row r="29" spans="1:7" ht="15">
      <c r="A29" s="12" t="s">
        <v>40</v>
      </c>
      <c r="B29" s="29">
        <v>382.779</v>
      </c>
      <c r="C29" s="29">
        <v>15.712</v>
      </c>
      <c r="D29" s="29">
        <f t="shared" si="0"/>
        <v>0.16692680977212895</v>
      </c>
      <c r="E29" s="29">
        <v>19.311</v>
      </c>
      <c r="F29" s="27"/>
      <c r="G29" s="27"/>
    </row>
    <row r="30" spans="1:7" ht="15">
      <c r="A30" s="14" t="s">
        <v>41</v>
      </c>
      <c r="B30" s="32">
        <v>103015.84700000001</v>
      </c>
      <c r="C30" s="32">
        <f>+C22+C7</f>
        <v>9412.508405</v>
      </c>
      <c r="D30" s="32">
        <f>+C30/$C$30*100</f>
        <v>100</v>
      </c>
      <c r="E30" s="32">
        <v>7302.978</v>
      </c>
      <c r="F30" s="27"/>
      <c r="G30" s="38"/>
    </row>
    <row r="31" spans="1:7" ht="33.75" customHeight="1">
      <c r="A31" s="122" t="s">
        <v>14</v>
      </c>
      <c r="B31" s="122"/>
      <c r="C31" s="122"/>
      <c r="D31" s="122"/>
      <c r="E31" s="122"/>
      <c r="F31" s="42"/>
      <c r="G31" s="42"/>
    </row>
    <row r="32" spans="1:7" ht="30" customHeight="1">
      <c r="A32" s="120" t="s">
        <v>227</v>
      </c>
      <c r="B32" s="120"/>
      <c r="C32" s="120"/>
      <c r="D32" s="120"/>
      <c r="E32" s="120"/>
      <c r="F32" s="20"/>
      <c r="G32" s="20"/>
    </row>
    <row r="33" spans="1:7" ht="16.5" customHeight="1">
      <c r="A33" s="120" t="s">
        <v>226</v>
      </c>
      <c r="B33" s="120"/>
      <c r="C33" s="120"/>
      <c r="D33" s="120"/>
      <c r="E33" s="120"/>
      <c r="F33" s="20"/>
      <c r="G33" s="20"/>
    </row>
    <row r="34" spans="1:7" ht="16.5" customHeight="1">
      <c r="A34" s="120" t="s">
        <v>197</v>
      </c>
      <c r="B34" s="120"/>
      <c r="C34" s="120"/>
      <c r="D34" s="120"/>
      <c r="E34" s="120"/>
      <c r="F34" s="20"/>
      <c r="G34" s="20"/>
    </row>
    <row r="35" spans="1:7" ht="16.5" customHeight="1">
      <c r="A35" s="120" t="s">
        <v>207</v>
      </c>
      <c r="B35" s="120"/>
      <c r="C35" s="120"/>
      <c r="D35" s="120"/>
      <c r="E35" s="120"/>
      <c r="F35" s="20"/>
      <c r="G35" s="20"/>
    </row>
    <row r="36" spans="1:7" ht="16.5" customHeight="1">
      <c r="A36" s="115"/>
      <c r="B36" s="115"/>
      <c r="C36" s="115"/>
      <c r="D36" s="115"/>
      <c r="E36" s="115"/>
      <c r="F36" s="115"/>
      <c r="G36" s="115"/>
    </row>
    <row r="37" ht="15">
      <c r="A37" t="s">
        <v>192</v>
      </c>
    </row>
    <row r="38" spans="1:2" ht="15">
      <c r="A38" s="3" t="s">
        <v>16</v>
      </c>
      <c r="B38" s="3"/>
    </row>
    <row r="39" spans="1:2" ht="15">
      <c r="A39" s="3"/>
      <c r="B39" s="3"/>
    </row>
    <row r="40" spans="1:3" ht="15">
      <c r="A40" s="1" t="s">
        <v>0</v>
      </c>
      <c r="B40" s="3"/>
      <c r="C40" s="41"/>
    </row>
    <row r="41" ht="15">
      <c r="A41" s="2" t="s">
        <v>91</v>
      </c>
    </row>
    <row r="42" spans="1:2" ht="15">
      <c r="A42" s="2" t="s">
        <v>87</v>
      </c>
      <c r="B42" s="2"/>
    </row>
    <row r="43" ht="15">
      <c r="A43" t="s">
        <v>56</v>
      </c>
    </row>
    <row r="44" spans="1:7" ht="38.25">
      <c r="A44" s="5" t="s">
        <v>1</v>
      </c>
      <c r="B44" s="6" t="s">
        <v>205</v>
      </c>
      <c r="C44" s="6" t="s">
        <v>206</v>
      </c>
      <c r="D44" s="6" t="s">
        <v>42</v>
      </c>
      <c r="E44" s="6" t="s">
        <v>86</v>
      </c>
      <c r="F44" s="22"/>
      <c r="G44" s="22"/>
    </row>
    <row r="45" spans="1:7" ht="15">
      <c r="A45" s="15"/>
      <c r="B45" s="15"/>
      <c r="C45" s="8"/>
      <c r="D45" s="8"/>
      <c r="E45" s="8"/>
      <c r="F45" s="27"/>
      <c r="G45" s="27"/>
    </row>
    <row r="46" spans="1:7" ht="15">
      <c r="A46" s="16" t="s">
        <v>43</v>
      </c>
      <c r="B46" s="39">
        <v>19111.911</v>
      </c>
      <c r="C46" s="29">
        <v>1707.077</v>
      </c>
      <c r="D46" s="29">
        <f>+C46/$C$58*100</f>
        <v>17.074762079374157</v>
      </c>
      <c r="E46" s="29">
        <v>1366.239</v>
      </c>
      <c r="F46" s="27"/>
      <c r="G46" s="27"/>
    </row>
    <row r="47" spans="1:7" ht="15">
      <c r="A47" s="17"/>
      <c r="B47" s="40"/>
      <c r="C47" s="29"/>
      <c r="D47" s="29"/>
      <c r="E47" s="29"/>
      <c r="F47" s="27"/>
      <c r="G47" s="27"/>
    </row>
    <row r="48" spans="1:7" ht="15">
      <c r="A48" s="16" t="s">
        <v>44</v>
      </c>
      <c r="B48" s="39">
        <v>10770.459</v>
      </c>
      <c r="C48" s="29">
        <v>911.292</v>
      </c>
      <c r="D48" s="29">
        <f>+C48/$C$58*100</f>
        <v>9.115051098946934</v>
      </c>
      <c r="E48" s="29">
        <v>730.714</v>
      </c>
      <c r="F48" s="27"/>
      <c r="G48" s="27"/>
    </row>
    <row r="49" spans="1:7" ht="15">
      <c r="A49" s="17"/>
      <c r="B49" s="40"/>
      <c r="C49" s="29"/>
      <c r="D49" s="29"/>
      <c r="E49" s="29"/>
      <c r="F49" s="27"/>
      <c r="G49" s="27"/>
    </row>
    <row r="50" spans="1:7" ht="15">
      <c r="A50" s="16" t="s">
        <v>45</v>
      </c>
      <c r="B50" s="39">
        <v>62270.801999999996</v>
      </c>
      <c r="C50" s="29">
        <v>5732.344</v>
      </c>
      <c r="D50" s="29">
        <f>+C50/$C$58*100</f>
        <v>57.33684535444387</v>
      </c>
      <c r="E50" s="29">
        <v>4557.334</v>
      </c>
      <c r="F50" s="27"/>
      <c r="G50" s="27"/>
    </row>
    <row r="51" spans="1:7" ht="15">
      <c r="A51" s="17"/>
      <c r="B51" s="40"/>
      <c r="C51" s="29"/>
      <c r="D51" s="29"/>
      <c r="E51" s="29"/>
      <c r="F51" s="27"/>
      <c r="G51" s="27"/>
    </row>
    <row r="52" spans="1:7" ht="15">
      <c r="A52" s="16" t="s">
        <v>46</v>
      </c>
      <c r="B52" s="39">
        <v>10640.08</v>
      </c>
      <c r="C52" s="29">
        <v>1026.17</v>
      </c>
      <c r="D52" s="29">
        <f>+C52/$C$58*100</f>
        <v>10.264099746520737</v>
      </c>
      <c r="E52" s="29">
        <v>647.646</v>
      </c>
      <c r="F52" s="27"/>
      <c r="G52" s="27"/>
    </row>
    <row r="53" spans="1:7" ht="15">
      <c r="A53" s="17"/>
      <c r="B53" s="40"/>
      <c r="C53" s="29"/>
      <c r="D53" s="29"/>
      <c r="E53" s="29"/>
      <c r="F53" s="27"/>
      <c r="G53" s="27"/>
    </row>
    <row r="54" spans="1:7" ht="15">
      <c r="A54" s="16" t="s">
        <v>47</v>
      </c>
      <c r="B54" s="29">
        <v>222.59199999999998</v>
      </c>
      <c r="C54" s="29">
        <v>35.626</v>
      </c>
      <c r="D54" s="29">
        <f>+C54/$C$58*100</f>
        <v>0.35634331306659495</v>
      </c>
      <c r="E54" s="29">
        <v>1.044</v>
      </c>
      <c r="F54" s="27"/>
      <c r="G54" s="27"/>
    </row>
    <row r="55" spans="1:7" ht="15">
      <c r="A55" s="17"/>
      <c r="B55" s="29"/>
      <c r="C55" s="29"/>
      <c r="D55" s="29"/>
      <c r="E55" s="29"/>
      <c r="F55" s="27"/>
      <c r="G55" s="27"/>
    </row>
    <row r="56" spans="1:7" ht="15">
      <c r="A56" s="16" t="s">
        <v>82</v>
      </c>
      <c r="B56" s="29">
        <v>8728.021999999999</v>
      </c>
      <c r="C56" s="29">
        <v>585.153</v>
      </c>
      <c r="D56" s="29">
        <f>+C56/$C$58*100</f>
        <v>5.852898407647708</v>
      </c>
      <c r="E56" s="29">
        <v>379.232</v>
      </c>
      <c r="F56" s="27"/>
      <c r="G56" s="27"/>
    </row>
    <row r="57" spans="1:7" ht="15">
      <c r="A57" s="46"/>
      <c r="B57" s="47"/>
      <c r="C57" s="47"/>
      <c r="D57" s="47"/>
      <c r="E57" s="47"/>
      <c r="F57" s="27"/>
      <c r="G57" s="27"/>
    </row>
    <row r="58" spans="1:7" ht="15">
      <c r="A58" s="18" t="s">
        <v>48</v>
      </c>
      <c r="B58" s="19">
        <v>111743.866</v>
      </c>
      <c r="C58" s="19">
        <f>SUM(C46:C56)</f>
        <v>9997.662</v>
      </c>
      <c r="D58" s="19">
        <f>+C58/$C$58*100</f>
        <v>100</v>
      </c>
      <c r="E58" s="19">
        <v>7682.209</v>
      </c>
      <c r="F58" s="27"/>
      <c r="G58" s="27"/>
    </row>
    <row r="59" spans="1:7" ht="30.75" customHeight="1">
      <c r="A59" s="123" t="s">
        <v>14</v>
      </c>
      <c r="B59" s="123"/>
      <c r="C59" s="123"/>
      <c r="D59" s="123"/>
      <c r="E59" s="123"/>
      <c r="F59" s="42"/>
      <c r="G59" s="42"/>
    </row>
    <row r="60" spans="1:7" ht="32.25" customHeight="1">
      <c r="A60" s="121" t="s">
        <v>228</v>
      </c>
      <c r="B60" s="121"/>
      <c r="C60" s="121"/>
      <c r="D60" s="121"/>
      <c r="E60" s="121"/>
      <c r="F60" s="20"/>
      <c r="G60" s="20"/>
    </row>
    <row r="61" spans="1:7" ht="16.5" customHeight="1">
      <c r="A61" s="120" t="s">
        <v>229</v>
      </c>
      <c r="B61" s="120"/>
      <c r="C61" s="120"/>
      <c r="D61" s="120"/>
      <c r="E61" s="120"/>
      <c r="F61" s="20"/>
      <c r="G61" s="20"/>
    </row>
    <row r="62" spans="1:7" ht="19.5" customHeight="1">
      <c r="A62" s="120" t="s">
        <v>88</v>
      </c>
      <c r="B62" s="120"/>
      <c r="C62" s="120"/>
      <c r="D62" s="120"/>
      <c r="E62" s="120"/>
      <c r="F62" s="20"/>
      <c r="G62" s="20"/>
    </row>
    <row r="63" spans="1:7" ht="16.5" customHeight="1">
      <c r="A63" s="120" t="s">
        <v>208</v>
      </c>
      <c r="B63" s="120"/>
      <c r="C63" s="120"/>
      <c r="D63" s="120"/>
      <c r="E63" s="120"/>
      <c r="F63" s="20"/>
      <c r="G63" s="20"/>
    </row>
    <row r="64" spans="1:7" ht="16.5" customHeight="1">
      <c r="A64" s="48"/>
      <c r="B64" s="48"/>
      <c r="C64" s="48"/>
      <c r="D64" s="48"/>
      <c r="E64" s="48"/>
      <c r="F64" s="48"/>
      <c r="G64" s="48"/>
    </row>
    <row r="65" ht="15">
      <c r="A65" t="str">
        <f>A37</f>
        <v>FUENTE: Contaduría General de la Provincia y consultas al SIPAF</v>
      </c>
    </row>
    <row r="66" spans="1:2" ht="15">
      <c r="A66" s="3" t="s">
        <v>16</v>
      </c>
      <c r="B66" s="3"/>
    </row>
    <row r="68" spans="1:2" ht="15">
      <c r="A68" s="1" t="s">
        <v>0</v>
      </c>
      <c r="B68" s="1"/>
    </row>
    <row r="69" spans="1:2" ht="15">
      <c r="A69" s="2" t="s">
        <v>84</v>
      </c>
      <c r="B69" s="2"/>
    </row>
    <row r="70" spans="1:2" ht="15">
      <c r="A70" s="2" t="s">
        <v>230</v>
      </c>
      <c r="B70" s="2"/>
    </row>
    <row r="71" spans="1:2" ht="15">
      <c r="A71" s="2" t="s">
        <v>19</v>
      </c>
      <c r="B71" s="2"/>
    </row>
    <row r="72" ht="15">
      <c r="A72" t="s">
        <v>56</v>
      </c>
    </row>
    <row r="73" spans="1:5" ht="38.25">
      <c r="A73" s="5" t="s">
        <v>1</v>
      </c>
      <c r="B73" s="6" t="s">
        <v>205</v>
      </c>
      <c r="C73" s="6" t="s">
        <v>206</v>
      </c>
      <c r="D73" s="6" t="s">
        <v>42</v>
      </c>
      <c r="E73" s="6" t="s">
        <v>86</v>
      </c>
    </row>
    <row r="74" spans="1:5" ht="15">
      <c r="A74" s="11" t="s">
        <v>20</v>
      </c>
      <c r="B74" s="30">
        <v>91413.062</v>
      </c>
      <c r="C74" s="30">
        <f>+C75+C76+C80+C81+C82+C83</f>
        <v>39787.437</v>
      </c>
      <c r="D74" s="30">
        <f>+C74/$C$97*100</f>
        <v>94.1071171181868</v>
      </c>
      <c r="E74" s="30">
        <v>29019.425</v>
      </c>
    </row>
    <row r="75" spans="1:5" ht="15">
      <c r="A75" s="12" t="s">
        <v>21</v>
      </c>
      <c r="B75" s="29">
        <v>40688.899</v>
      </c>
      <c r="C75" s="29">
        <v>17794.967</v>
      </c>
      <c r="D75" s="29">
        <f aca="true" t="shared" si="1" ref="D75:D97">+C75/$C$97*100</f>
        <v>42.08949281109184</v>
      </c>
      <c r="E75" s="29">
        <v>13066.823</v>
      </c>
    </row>
    <row r="76" spans="1:5" ht="15">
      <c r="A76" s="12" t="s">
        <v>22</v>
      </c>
      <c r="B76" s="29">
        <v>12729.483</v>
      </c>
      <c r="C76" s="29">
        <f>SUM(C77:C79)</f>
        <v>5218.991</v>
      </c>
      <c r="D76" s="29">
        <f t="shared" si="1"/>
        <v>12.34420295219727</v>
      </c>
      <c r="E76" s="29">
        <v>4066.531</v>
      </c>
    </row>
    <row r="77" spans="1:5" ht="15">
      <c r="A77" s="12" t="s">
        <v>23</v>
      </c>
      <c r="B77" s="29">
        <v>2170.32</v>
      </c>
      <c r="C77" s="29">
        <v>668.997</v>
      </c>
      <c r="D77" s="29">
        <f t="shared" si="1"/>
        <v>1.5823431660279001</v>
      </c>
      <c r="E77" s="29">
        <v>574.223</v>
      </c>
    </row>
    <row r="78" spans="1:5" ht="15">
      <c r="A78" s="12" t="s">
        <v>24</v>
      </c>
      <c r="B78" s="29">
        <v>11130.893</v>
      </c>
      <c r="C78" s="29">
        <v>4528.914</v>
      </c>
      <c r="D78" s="29">
        <f t="shared" si="1"/>
        <v>10.712000378817963</v>
      </c>
      <c r="E78" s="29">
        <v>3630.635</v>
      </c>
    </row>
    <row r="79" spans="1:5" ht="15">
      <c r="A79" s="12" t="s">
        <v>25</v>
      </c>
      <c r="B79" s="29">
        <v>-571.7299999999996</v>
      </c>
      <c r="C79" s="29">
        <v>21.08</v>
      </c>
      <c r="D79" s="29">
        <f t="shared" si="1"/>
        <v>0.049859407351405365</v>
      </c>
      <c r="E79" s="29">
        <v>-138.327</v>
      </c>
    </row>
    <row r="80" spans="1:5" ht="15">
      <c r="A80" s="12" t="s">
        <v>26</v>
      </c>
      <c r="B80" s="29">
        <v>172.5</v>
      </c>
      <c r="C80" s="29">
        <v>84.899</v>
      </c>
      <c r="D80" s="29">
        <f t="shared" si="1"/>
        <v>0.2008071074348655</v>
      </c>
      <c r="E80" s="29">
        <v>13.838</v>
      </c>
    </row>
    <row r="81" spans="1:5" ht="15">
      <c r="A81" s="12" t="s">
        <v>27</v>
      </c>
      <c r="B81" s="29">
        <v>16373.954</v>
      </c>
      <c r="C81" s="29">
        <v>7401.999</v>
      </c>
      <c r="D81" s="29">
        <f t="shared" si="1"/>
        <v>17.507556136418177</v>
      </c>
      <c r="E81" s="29">
        <v>5331.956</v>
      </c>
    </row>
    <row r="82" spans="1:5" ht="15">
      <c r="A82" s="12" t="s">
        <v>28</v>
      </c>
      <c r="B82" s="29">
        <v>3681.133</v>
      </c>
      <c r="C82" s="29">
        <v>1792.88</v>
      </c>
      <c r="D82" s="29">
        <f t="shared" si="1"/>
        <v>4.2406040916597565</v>
      </c>
      <c r="E82" s="29">
        <v>1370.89</v>
      </c>
    </row>
    <row r="83" spans="1:5" ht="15">
      <c r="A83" s="12" t="s">
        <v>29</v>
      </c>
      <c r="B83" s="29">
        <v>17767.093</v>
      </c>
      <c r="C83" s="29">
        <f>+C84+C85+C88</f>
        <v>7493.701</v>
      </c>
      <c r="D83" s="29">
        <f t="shared" si="1"/>
        <v>17.724454019384904</v>
      </c>
      <c r="E83" s="29">
        <v>5169.387</v>
      </c>
    </row>
    <row r="84" spans="1:5" ht="15">
      <c r="A84" s="12" t="s">
        <v>30</v>
      </c>
      <c r="B84" s="29">
        <v>8089.624</v>
      </c>
      <c r="C84" s="29">
        <v>3245.626</v>
      </c>
      <c r="D84" s="29">
        <f t="shared" si="1"/>
        <v>7.676707250678957</v>
      </c>
      <c r="E84" s="29">
        <v>2367.949</v>
      </c>
    </row>
    <row r="85" spans="1:5" ht="15">
      <c r="A85" s="12" t="s">
        <v>31</v>
      </c>
      <c r="B85" s="29">
        <v>9144.059000000001</v>
      </c>
      <c r="C85" s="29">
        <f>SUM(C86:C87)</f>
        <v>3985.507</v>
      </c>
      <c r="D85" s="29">
        <f t="shared" si="1"/>
        <v>9.426708587043528</v>
      </c>
      <c r="E85" s="29">
        <v>2611.7920000000004</v>
      </c>
    </row>
    <row r="86" spans="1:5" ht="15">
      <c r="A86" s="12" t="s">
        <v>198</v>
      </c>
      <c r="B86" s="44">
        <v>8660.449</v>
      </c>
      <c r="C86" s="29">
        <v>3614.891</v>
      </c>
      <c r="D86" s="29">
        <f t="shared" si="1"/>
        <v>8.55011019449379</v>
      </c>
      <c r="E86" s="29">
        <v>2353.686</v>
      </c>
    </row>
    <row r="87" spans="1:5" ht="15">
      <c r="A87" s="12" t="s">
        <v>32</v>
      </c>
      <c r="B87" s="44">
        <v>483.61</v>
      </c>
      <c r="C87" s="29">
        <f>370616/1000</f>
        <v>370.616</v>
      </c>
      <c r="D87" s="29">
        <f t="shared" si="1"/>
        <v>0.8765983925497368</v>
      </c>
      <c r="E87" s="29">
        <v>258.106</v>
      </c>
    </row>
    <row r="88" spans="1:5" ht="15">
      <c r="A88" s="12" t="s">
        <v>33</v>
      </c>
      <c r="B88" s="44">
        <v>533.4099999999999</v>
      </c>
      <c r="C88" s="29">
        <f>262568/1000</f>
        <v>262.568</v>
      </c>
      <c r="D88" s="29">
        <f t="shared" si="1"/>
        <v>0.6210381816624195</v>
      </c>
      <c r="E88" s="29">
        <v>189.646</v>
      </c>
    </row>
    <row r="89" spans="1:5" ht="15">
      <c r="A89" s="13" t="s">
        <v>34</v>
      </c>
      <c r="B89" s="31">
        <v>11602.785</v>
      </c>
      <c r="C89" s="31">
        <f>+C90+C95+C96</f>
        <v>2491.445</v>
      </c>
      <c r="D89" s="31">
        <f t="shared" si="1"/>
        <v>5.892882881813195</v>
      </c>
      <c r="E89" s="31">
        <v>2416.122</v>
      </c>
    </row>
    <row r="90" spans="1:5" ht="15">
      <c r="A90" s="12" t="s">
        <v>35</v>
      </c>
      <c r="B90" s="29">
        <v>8175.071</v>
      </c>
      <c r="C90" s="29">
        <f>SUM(C91:C94)</f>
        <v>1793.203</v>
      </c>
      <c r="D90" s="29">
        <f t="shared" si="1"/>
        <v>4.241368066449818</v>
      </c>
      <c r="E90" s="29">
        <v>1426.436</v>
      </c>
    </row>
    <row r="91" spans="1:5" ht="15">
      <c r="A91" s="12" t="s">
        <v>36</v>
      </c>
      <c r="B91" s="29">
        <v>137.7</v>
      </c>
      <c r="C91" s="29">
        <v>8.848</v>
      </c>
      <c r="D91" s="29">
        <f t="shared" si="1"/>
        <v>0.02092770570423315</v>
      </c>
      <c r="E91" s="29">
        <v>20.002</v>
      </c>
    </row>
    <row r="92" spans="1:5" ht="15">
      <c r="A92" s="12" t="s">
        <v>37</v>
      </c>
      <c r="B92" s="29">
        <v>6075.93</v>
      </c>
      <c r="C92" s="29">
        <v>1290.865</v>
      </c>
      <c r="D92" s="29">
        <f t="shared" si="1"/>
        <v>3.053214604870583</v>
      </c>
      <c r="E92" s="29">
        <v>937.582</v>
      </c>
    </row>
    <row r="93" spans="1:5" ht="15">
      <c r="A93" s="12" t="s">
        <v>38</v>
      </c>
      <c r="B93" s="29">
        <v>960.701</v>
      </c>
      <c r="C93" s="29">
        <v>124.077</v>
      </c>
      <c r="D93" s="29">
        <f t="shared" si="1"/>
        <v>0.2934727555000154</v>
      </c>
      <c r="E93" s="29">
        <v>194.172</v>
      </c>
    </row>
    <row r="94" spans="1:5" ht="15">
      <c r="A94" s="12" t="s">
        <v>25</v>
      </c>
      <c r="B94" s="29">
        <v>1000.7399999999998</v>
      </c>
      <c r="C94" s="29">
        <v>369.413</v>
      </c>
      <c r="D94" s="29">
        <f t="shared" si="1"/>
        <v>0.8737530003749864</v>
      </c>
      <c r="E94" s="29">
        <v>274.68</v>
      </c>
    </row>
    <row r="95" spans="1:5" ht="15">
      <c r="A95" s="12" t="s">
        <v>39</v>
      </c>
      <c r="B95" s="29">
        <v>3044.935</v>
      </c>
      <c r="C95" s="29">
        <v>654.677</v>
      </c>
      <c r="D95" s="29">
        <f t="shared" si="1"/>
        <v>1.5484728285861487</v>
      </c>
      <c r="E95" s="29">
        <v>903.771</v>
      </c>
    </row>
    <row r="96" spans="1:5" ht="15">
      <c r="A96" s="12" t="s">
        <v>40</v>
      </c>
      <c r="B96" s="29">
        <v>382.779</v>
      </c>
      <c r="C96" s="29">
        <v>43.565</v>
      </c>
      <c r="D96" s="29">
        <f t="shared" si="1"/>
        <v>0.1030419867772284</v>
      </c>
      <c r="E96" s="29">
        <v>85.915</v>
      </c>
    </row>
    <row r="97" spans="1:5" ht="15">
      <c r="A97" s="14" t="s">
        <v>41</v>
      </c>
      <c r="B97" s="32">
        <v>103015.84700000001</v>
      </c>
      <c r="C97" s="32">
        <f>+C89+C74</f>
        <v>42278.882</v>
      </c>
      <c r="D97" s="32">
        <f t="shared" si="1"/>
        <v>100</v>
      </c>
      <c r="E97" s="32">
        <v>31435.547</v>
      </c>
    </row>
    <row r="98" spans="1:5" ht="28.5" customHeight="1">
      <c r="A98" s="122" t="s">
        <v>14</v>
      </c>
      <c r="B98" s="122"/>
      <c r="C98" s="122"/>
      <c r="D98" s="122"/>
      <c r="E98" s="122"/>
    </row>
    <row r="99" spans="1:5" ht="30" customHeight="1">
      <c r="A99" s="121" t="s">
        <v>231</v>
      </c>
      <c r="B99" s="121"/>
      <c r="C99" s="121"/>
      <c r="D99" s="121"/>
      <c r="E99" s="121"/>
    </row>
    <row r="100" spans="1:5" ht="15">
      <c r="A100" s="120" t="s">
        <v>232</v>
      </c>
      <c r="B100" s="120"/>
      <c r="C100" s="120"/>
      <c r="D100" s="120"/>
      <c r="E100" s="120"/>
    </row>
    <row r="101" spans="1:5" ht="15">
      <c r="A101" s="120" t="s">
        <v>197</v>
      </c>
      <c r="B101" s="120"/>
      <c r="C101" s="120"/>
      <c r="D101" s="120"/>
      <c r="E101" s="120"/>
    </row>
    <row r="102" spans="1:5" ht="15">
      <c r="A102" s="120" t="s">
        <v>208</v>
      </c>
      <c r="B102" s="120"/>
      <c r="C102" s="120"/>
      <c r="D102" s="120"/>
      <c r="E102" s="120"/>
    </row>
    <row r="103" spans="1:5" ht="15">
      <c r="A103" s="120"/>
      <c r="B103" s="120"/>
      <c r="C103" s="120"/>
      <c r="D103" s="120"/>
      <c r="E103" s="120"/>
    </row>
    <row r="104" ht="15">
      <c r="A104" t="str">
        <f>A37</f>
        <v>FUENTE: Contaduría General de la Provincia y consultas al SIPAF</v>
      </c>
    </row>
    <row r="105" spans="1:2" ht="15">
      <c r="A105" s="3" t="s">
        <v>16</v>
      </c>
      <c r="B105" s="3"/>
    </row>
    <row r="106" spans="1:2" ht="15">
      <c r="A106" s="3"/>
      <c r="B106" s="3"/>
    </row>
    <row r="107" spans="1:3" ht="15">
      <c r="A107" s="1" t="s">
        <v>0</v>
      </c>
      <c r="B107" s="3"/>
      <c r="C107" s="41"/>
    </row>
    <row r="108" ht="15">
      <c r="A108" s="2" t="s">
        <v>92</v>
      </c>
    </row>
    <row r="109" spans="1:2" ht="15">
      <c r="A109" s="2" t="s">
        <v>87</v>
      </c>
      <c r="B109" s="2"/>
    </row>
    <row r="110" ht="15">
      <c r="A110" t="s">
        <v>56</v>
      </c>
    </row>
    <row r="111" spans="1:5" ht="38.25">
      <c r="A111" s="5" t="s">
        <v>1</v>
      </c>
      <c r="B111" s="6" t="s">
        <v>205</v>
      </c>
      <c r="C111" s="6" t="s">
        <v>206</v>
      </c>
      <c r="D111" s="6" t="s">
        <v>42</v>
      </c>
      <c r="E111" s="6" t="s">
        <v>86</v>
      </c>
    </row>
    <row r="112" spans="1:5" ht="15">
      <c r="A112" s="15"/>
      <c r="B112" s="15"/>
      <c r="C112" s="8"/>
      <c r="D112" s="8"/>
      <c r="E112" s="8"/>
    </row>
    <row r="113" spans="1:5" ht="15">
      <c r="A113" s="16" t="s">
        <v>43</v>
      </c>
      <c r="B113" s="39">
        <v>19111.911</v>
      </c>
      <c r="C113" s="29">
        <v>8107.552</v>
      </c>
      <c r="D113" s="29">
        <f>+C113/$C$125*100</f>
        <v>17.642221012014847</v>
      </c>
      <c r="E113" s="29">
        <v>5940.833</v>
      </c>
    </row>
    <row r="114" spans="1:5" ht="15">
      <c r="A114" s="17"/>
      <c r="B114" s="40"/>
      <c r="C114" s="29"/>
      <c r="D114" s="29"/>
      <c r="E114" s="29"/>
    </row>
    <row r="115" spans="1:5" ht="15">
      <c r="A115" s="16" t="s">
        <v>44</v>
      </c>
      <c r="B115" s="39">
        <v>10770.459</v>
      </c>
      <c r="C115" s="29">
        <v>4116.651</v>
      </c>
      <c r="D115" s="29">
        <f>+C115/$C$125*100</f>
        <v>8.957927962883486</v>
      </c>
      <c r="E115" s="29">
        <v>3059.471</v>
      </c>
    </row>
    <row r="116" spans="1:5" ht="15">
      <c r="A116" s="17"/>
      <c r="B116" s="40"/>
      <c r="C116" s="29"/>
      <c r="D116" s="29"/>
      <c r="E116" s="29"/>
    </row>
    <row r="117" spans="1:5" ht="15">
      <c r="A117" s="16" t="s">
        <v>45</v>
      </c>
      <c r="B117" s="39">
        <v>62270.801999999996</v>
      </c>
      <c r="C117" s="29">
        <v>25998.888</v>
      </c>
      <c r="D117" s="29">
        <f>+C117/$C$125*100</f>
        <v>56.57418270800122</v>
      </c>
      <c r="E117" s="29">
        <v>19539.399</v>
      </c>
    </row>
    <row r="118" spans="1:5" ht="15">
      <c r="A118" s="17"/>
      <c r="B118" s="40"/>
      <c r="C118" s="29"/>
      <c r="D118" s="29"/>
      <c r="E118" s="29"/>
    </row>
    <row r="119" spans="1:5" ht="15">
      <c r="A119" s="16" t="s">
        <v>46</v>
      </c>
      <c r="B119" s="39">
        <v>10640.08</v>
      </c>
      <c r="C119" s="29">
        <v>3969.481</v>
      </c>
      <c r="D119" s="29">
        <f>+C119/$C$125*100</f>
        <v>8.637682632808733</v>
      </c>
      <c r="E119" s="29">
        <v>2878.84</v>
      </c>
    </row>
    <row r="120" spans="1:5" ht="15">
      <c r="A120" s="17"/>
      <c r="B120" s="40"/>
      <c r="C120" s="29"/>
      <c r="D120" s="29"/>
      <c r="E120" s="29"/>
    </row>
    <row r="121" spans="1:5" ht="15">
      <c r="A121" s="16" t="s">
        <v>47</v>
      </c>
      <c r="B121" s="29">
        <v>222.59199999999998</v>
      </c>
      <c r="C121" s="29">
        <v>86.312</v>
      </c>
      <c r="D121" s="29">
        <f>+C121/$C$125*100</f>
        <v>0.1878169119345797</v>
      </c>
      <c r="E121" s="29">
        <v>17.008</v>
      </c>
    </row>
    <row r="122" spans="1:5" ht="15">
      <c r="A122" s="17"/>
      <c r="B122" s="29"/>
      <c r="C122" s="29"/>
      <c r="D122" s="29"/>
      <c r="E122" s="29"/>
    </row>
    <row r="123" spans="1:5" ht="15">
      <c r="A123" s="16" t="s">
        <v>82</v>
      </c>
      <c r="B123" s="29">
        <v>8728.021999999999</v>
      </c>
      <c r="C123" s="29">
        <v>3676.509</v>
      </c>
      <c r="D123" s="29">
        <f>+C123/$C$125*100</f>
        <v>8.000168772357142</v>
      </c>
      <c r="E123" s="29">
        <v>2275.947</v>
      </c>
    </row>
    <row r="124" spans="1:5" ht="15">
      <c r="A124" s="46"/>
      <c r="B124" s="47"/>
      <c r="C124" s="47"/>
      <c r="D124" s="47"/>
      <c r="E124" s="47"/>
    </row>
    <row r="125" spans="1:5" ht="15">
      <c r="A125" s="18" t="s">
        <v>48</v>
      </c>
      <c r="B125" s="19">
        <v>111743.866</v>
      </c>
      <c r="C125" s="19">
        <f>SUM(C113:C123)</f>
        <v>45955.393</v>
      </c>
      <c r="D125" s="19">
        <f>+C125/$C$125*100</f>
        <v>100</v>
      </c>
      <c r="E125" s="19">
        <v>33711.49800000001</v>
      </c>
    </row>
    <row r="126" spans="1:5" ht="32.25" customHeight="1">
      <c r="A126" s="123" t="s">
        <v>14</v>
      </c>
      <c r="B126" s="123"/>
      <c r="C126" s="123"/>
      <c r="D126" s="123"/>
      <c r="E126" s="123"/>
    </row>
    <row r="127" spans="1:5" ht="29.25" customHeight="1">
      <c r="A127" s="120" t="s">
        <v>231</v>
      </c>
      <c r="B127" s="120"/>
      <c r="C127" s="120"/>
      <c r="D127" s="120"/>
      <c r="E127" s="120"/>
    </row>
    <row r="128" spans="1:5" ht="18.75" customHeight="1">
      <c r="A128" s="120" t="s">
        <v>232</v>
      </c>
      <c r="B128" s="120"/>
      <c r="C128" s="120"/>
      <c r="D128" s="120"/>
      <c r="E128" s="120"/>
    </row>
    <row r="129" spans="1:5" ht="19.5" customHeight="1">
      <c r="A129" s="120" t="s">
        <v>88</v>
      </c>
      <c r="B129" s="120"/>
      <c r="C129" s="120"/>
      <c r="D129" s="120"/>
      <c r="E129" s="120"/>
    </row>
    <row r="130" spans="1:5" ht="15">
      <c r="A130" s="120" t="s">
        <v>208</v>
      </c>
      <c r="B130" s="120"/>
      <c r="C130" s="120"/>
      <c r="D130" s="120"/>
      <c r="E130" s="120"/>
    </row>
    <row r="131" spans="1:5" ht="15">
      <c r="A131" s="50"/>
      <c r="B131" s="50"/>
      <c r="C131" s="50"/>
      <c r="D131" s="50"/>
      <c r="E131" s="50"/>
    </row>
    <row r="132" ht="15">
      <c r="A132" t="str">
        <f>A37</f>
        <v>FUENTE: Contaduría General de la Provincia y consultas al SIPAF</v>
      </c>
    </row>
    <row r="133" spans="1:2" ht="15">
      <c r="A133" s="3" t="s">
        <v>16</v>
      </c>
      <c r="B133" s="3"/>
    </row>
  </sheetData>
  <sheetProtection/>
  <mergeCells count="21">
    <mergeCell ref="A31:E31"/>
    <mergeCell ref="A59:E59"/>
    <mergeCell ref="A34:E34"/>
    <mergeCell ref="A32:E32"/>
    <mergeCell ref="A33:E33"/>
    <mergeCell ref="A127:E127"/>
    <mergeCell ref="A35:E35"/>
    <mergeCell ref="A126:E126"/>
    <mergeCell ref="A63:E63"/>
    <mergeCell ref="A61:E61"/>
    <mergeCell ref="A102:E102"/>
    <mergeCell ref="A129:E129"/>
    <mergeCell ref="A62:E62"/>
    <mergeCell ref="A103:E103"/>
    <mergeCell ref="A60:E60"/>
    <mergeCell ref="A130:E130"/>
    <mergeCell ref="A98:E98"/>
    <mergeCell ref="A99:E99"/>
    <mergeCell ref="A100:E100"/>
    <mergeCell ref="A101:E101"/>
    <mergeCell ref="A128:E128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A1" sqref="A1:F16384"/>
    </sheetView>
  </sheetViews>
  <sheetFormatPr defaultColWidth="11.421875" defaultRowHeight="15"/>
  <cols>
    <col min="1" max="1" width="35.28125" style="0" customWidth="1"/>
    <col min="2" max="2" width="17.57421875" style="0" customWidth="1"/>
    <col min="3" max="3" width="20.140625" style="0" customWidth="1"/>
    <col min="4" max="4" width="16.00390625" style="0" customWidth="1"/>
  </cols>
  <sheetData>
    <row r="2" spans="1:2" ht="15">
      <c r="A2" s="1" t="s">
        <v>0</v>
      </c>
      <c r="B2" s="1"/>
    </row>
    <row r="3" spans="1:2" ht="15">
      <c r="A3" s="2" t="s">
        <v>18</v>
      </c>
      <c r="B3" s="2"/>
    </row>
    <row r="4" spans="1:2" ht="15">
      <c r="A4" s="2" t="s">
        <v>49</v>
      </c>
      <c r="B4" s="2"/>
    </row>
    <row r="5" ht="15">
      <c r="A5" t="s">
        <v>56</v>
      </c>
    </row>
    <row r="6" spans="1:4" ht="25.5">
      <c r="A6" s="5" t="s">
        <v>1</v>
      </c>
      <c r="B6" s="6" t="s">
        <v>209</v>
      </c>
      <c r="C6" s="6" t="s">
        <v>55</v>
      </c>
      <c r="D6" s="6" t="s">
        <v>81</v>
      </c>
    </row>
    <row r="7" spans="1:4" ht="16.5" customHeight="1">
      <c r="A7" s="4" t="s">
        <v>50</v>
      </c>
      <c r="B7" s="29">
        <v>553.183</v>
      </c>
      <c r="C7" s="29">
        <f aca="true" t="shared" si="0" ref="C7:C13">+B7/$B$13*100</f>
        <v>11.090723583688918</v>
      </c>
      <c r="D7" s="29">
        <v>379.07</v>
      </c>
    </row>
    <row r="8" spans="1:4" ht="16.5" customHeight="1">
      <c r="A8" s="4" t="s">
        <v>51</v>
      </c>
      <c r="B8" s="29">
        <v>978.231</v>
      </c>
      <c r="C8" s="29">
        <f t="shared" si="0"/>
        <v>19.61247836971779</v>
      </c>
      <c r="D8" s="29">
        <v>682.376</v>
      </c>
    </row>
    <row r="9" spans="1:4" ht="16.5" customHeight="1">
      <c r="A9" s="4" t="s">
        <v>52</v>
      </c>
      <c r="B9" s="29">
        <v>1133.37</v>
      </c>
      <c r="C9" s="29">
        <f t="shared" si="0"/>
        <v>22.722848294408017</v>
      </c>
      <c r="D9" s="29">
        <v>799.447</v>
      </c>
    </row>
    <row r="10" spans="1:4" ht="16.5" customHeight="1">
      <c r="A10" s="4" t="s">
        <v>53</v>
      </c>
      <c r="B10" s="29">
        <v>1928.335</v>
      </c>
      <c r="C10" s="29">
        <f t="shared" si="0"/>
        <v>38.66104067144647</v>
      </c>
      <c r="D10" s="29">
        <v>1175.167</v>
      </c>
    </row>
    <row r="11" spans="1:4" ht="16.5" customHeight="1">
      <c r="A11" s="4" t="s">
        <v>193</v>
      </c>
      <c r="B11" s="29">
        <v>127.98</v>
      </c>
      <c r="C11" s="29">
        <f t="shared" si="0"/>
        <v>2.5658612145357105</v>
      </c>
      <c r="D11" s="29">
        <v>0</v>
      </c>
    </row>
    <row r="12" spans="1:4" ht="16.5" customHeight="1">
      <c r="A12" s="4" t="s">
        <v>54</v>
      </c>
      <c r="B12" s="29">
        <v>266.7</v>
      </c>
      <c r="C12" s="29">
        <f t="shared" si="0"/>
        <v>5.34704786620311</v>
      </c>
      <c r="D12" s="29">
        <v>140.78</v>
      </c>
    </row>
    <row r="13" spans="1:4" ht="15">
      <c r="A13" s="18" t="s">
        <v>48</v>
      </c>
      <c r="B13" s="19">
        <f>SUM(B7:B12)</f>
        <v>4987.798999999999</v>
      </c>
      <c r="C13" s="19">
        <f t="shared" si="0"/>
        <v>100</v>
      </c>
      <c r="D13" s="19">
        <v>3176.84</v>
      </c>
    </row>
    <row r="14" ht="15">
      <c r="A14" t="s">
        <v>233</v>
      </c>
    </row>
    <row r="15" ht="15">
      <c r="A15" t="s">
        <v>234</v>
      </c>
    </row>
    <row r="16" ht="15">
      <c r="A16" t="s">
        <v>194</v>
      </c>
    </row>
    <row r="18" ht="15">
      <c r="A18" t="s">
        <v>195</v>
      </c>
    </row>
    <row r="19" ht="15">
      <c r="A19" s="3" t="s">
        <v>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zoomScalePageLayoutView="0" workbookViewId="0" topLeftCell="A1">
      <selection activeCell="C11" sqref="C11"/>
    </sheetView>
  </sheetViews>
  <sheetFormatPr defaultColWidth="11.421875" defaultRowHeight="15"/>
  <cols>
    <col min="1" max="1" width="5.7109375" style="0" customWidth="1"/>
    <col min="2" max="2" width="54.57421875" style="0" customWidth="1"/>
    <col min="3" max="3" width="22.57421875" style="0" customWidth="1"/>
    <col min="4" max="4" width="23.8515625" style="0" customWidth="1"/>
    <col min="5" max="5" width="20.7109375" style="0" customWidth="1"/>
    <col min="6" max="7" width="21.7109375" style="0" customWidth="1"/>
    <col min="8" max="8" width="18.7109375" style="0" customWidth="1"/>
    <col min="9" max="9" width="16.7109375" style="0" customWidth="1"/>
  </cols>
  <sheetData>
    <row r="1" spans="1:6" ht="15" customHeight="1">
      <c r="A1" s="51"/>
      <c r="B1" s="51"/>
      <c r="C1" s="51"/>
      <c r="D1" s="51"/>
      <c r="E1" s="51"/>
      <c r="F1" s="51"/>
    </row>
    <row r="2" spans="1:6" ht="18.75">
      <c r="A2" s="52" t="s">
        <v>0</v>
      </c>
      <c r="B2" s="51"/>
      <c r="C2" s="51"/>
      <c r="D2" s="51"/>
      <c r="E2" s="51"/>
      <c r="F2" s="51"/>
    </row>
    <row r="3" spans="1:6" ht="15">
      <c r="A3" s="49" t="s">
        <v>59</v>
      </c>
      <c r="B3" s="53"/>
      <c r="C3" s="53"/>
      <c r="D3" s="53"/>
      <c r="E3" s="53"/>
      <c r="F3" s="53"/>
    </row>
    <row r="4" spans="1:6" ht="15.75" customHeight="1">
      <c r="A4" s="49" t="s">
        <v>235</v>
      </c>
      <c r="B4" s="49"/>
      <c r="C4" s="49"/>
      <c r="D4" s="54"/>
      <c r="E4" s="54"/>
      <c r="F4" s="54"/>
    </row>
    <row r="5" spans="1:6" ht="15.75" thickBot="1">
      <c r="A5" s="55" t="s">
        <v>93</v>
      </c>
      <c r="B5" s="56"/>
      <c r="C5" s="56"/>
      <c r="D5" s="56"/>
      <c r="E5" s="56"/>
      <c r="F5" s="56"/>
    </row>
    <row r="6" spans="1:6" ht="15.75" thickTop="1">
      <c r="A6" s="57"/>
      <c r="B6" s="58"/>
      <c r="C6" s="57"/>
      <c r="D6" s="59"/>
      <c r="E6" s="57"/>
      <c r="F6" s="60"/>
    </row>
    <row r="7" spans="1:6" ht="15">
      <c r="A7" s="61"/>
      <c r="B7" s="62" t="s">
        <v>1</v>
      </c>
      <c r="C7" s="63" t="s">
        <v>94</v>
      </c>
      <c r="D7" s="63" t="s">
        <v>95</v>
      </c>
      <c r="E7" s="64" t="s">
        <v>96</v>
      </c>
      <c r="F7" s="65" t="s">
        <v>48</v>
      </c>
    </row>
    <row r="8" spans="1:6" ht="15">
      <c r="A8" s="61"/>
      <c r="B8" s="62"/>
      <c r="C8" s="63" t="s">
        <v>97</v>
      </c>
      <c r="D8" s="63" t="s">
        <v>98</v>
      </c>
      <c r="E8" s="64" t="s">
        <v>99</v>
      </c>
      <c r="F8" s="65"/>
    </row>
    <row r="9" spans="1:6" ht="15.75" thickBot="1">
      <c r="A9" s="66"/>
      <c r="B9" s="67"/>
      <c r="C9" s="66"/>
      <c r="D9" s="66"/>
      <c r="E9" s="66"/>
      <c r="F9" s="68"/>
    </row>
    <row r="10" spans="1:6" ht="15.75" thickTop="1">
      <c r="A10" s="61"/>
      <c r="B10" s="69"/>
      <c r="C10" s="69"/>
      <c r="D10" s="69" t="s">
        <v>85</v>
      </c>
      <c r="E10" s="69"/>
      <c r="F10" s="84"/>
    </row>
    <row r="11" spans="1:6" ht="15">
      <c r="A11" s="85" t="s">
        <v>100</v>
      </c>
      <c r="B11" s="86" t="s">
        <v>101</v>
      </c>
      <c r="C11" s="71">
        <f>SUM(C12:C15)</f>
        <v>32833716563.899998</v>
      </c>
      <c r="D11" s="71">
        <f>SUM(D12:D15)</f>
        <v>3356043296.47</v>
      </c>
      <c r="E11" s="71">
        <f>SUM(E12:E15)</f>
        <v>7367842088.859999</v>
      </c>
      <c r="F11" s="87">
        <f aca="true" t="shared" si="0" ref="F11:F20">SUM(C11:E11)</f>
        <v>43557601949.229996</v>
      </c>
    </row>
    <row r="12" spans="1:6" s="79" customFormat="1" ht="15">
      <c r="A12" s="88"/>
      <c r="B12" s="89" t="s">
        <v>102</v>
      </c>
      <c r="C12" s="90">
        <v>31097591958</v>
      </c>
      <c r="D12" s="90">
        <v>311246863.28</v>
      </c>
      <c r="E12" s="90">
        <v>257841270.69</v>
      </c>
      <c r="F12" s="91">
        <f t="shared" si="0"/>
        <v>31666680091.969997</v>
      </c>
    </row>
    <row r="13" spans="1:6" s="79" customFormat="1" ht="15">
      <c r="A13" s="88"/>
      <c r="B13" s="89" t="s">
        <v>103</v>
      </c>
      <c r="C13" s="90">
        <v>3339442.03</v>
      </c>
      <c r="D13" s="90">
        <v>0</v>
      </c>
      <c r="E13" s="90">
        <v>7059747841.98</v>
      </c>
      <c r="F13" s="91">
        <f t="shared" si="0"/>
        <v>7063087284.009999</v>
      </c>
    </row>
    <row r="14" spans="1:6" s="79" customFormat="1" ht="15">
      <c r="A14" s="88"/>
      <c r="B14" s="89" t="s">
        <v>104</v>
      </c>
      <c r="C14" s="90">
        <v>148650067.09</v>
      </c>
      <c r="D14" s="90">
        <v>2322838437.84</v>
      </c>
      <c r="E14" s="90">
        <v>6221425.21</v>
      </c>
      <c r="F14" s="91">
        <f t="shared" si="0"/>
        <v>2477709930.1400003</v>
      </c>
    </row>
    <row r="15" spans="1:6" s="79" customFormat="1" ht="15">
      <c r="A15" s="88"/>
      <c r="B15" s="89" t="s">
        <v>105</v>
      </c>
      <c r="C15" s="90">
        <v>1584135096.78</v>
      </c>
      <c r="D15" s="90">
        <v>721957995.35</v>
      </c>
      <c r="E15" s="90">
        <v>44031550.98</v>
      </c>
      <c r="F15" s="91">
        <f t="shared" si="0"/>
        <v>2350124643.11</v>
      </c>
    </row>
    <row r="16" spans="1:6" ht="15">
      <c r="A16" s="85" t="s">
        <v>106</v>
      </c>
      <c r="B16" s="86" t="s">
        <v>20</v>
      </c>
      <c r="C16" s="71">
        <f>SUM(C17:C23)</f>
        <v>27264648468.940002</v>
      </c>
      <c r="D16" s="71">
        <f>SUM(D17:D23)</f>
        <v>3138588728.2500005</v>
      </c>
      <c r="E16" s="71">
        <f>SUM(E17:E23)</f>
        <v>8426328312.78</v>
      </c>
      <c r="F16" s="87">
        <f t="shared" si="0"/>
        <v>38829565509.97</v>
      </c>
    </row>
    <row r="17" spans="1:6" s="79" customFormat="1" ht="15">
      <c r="A17" s="88"/>
      <c r="B17" s="89" t="s">
        <v>107</v>
      </c>
      <c r="C17" s="90">
        <v>17206063244.36</v>
      </c>
      <c r="D17" s="90">
        <v>472196855.17</v>
      </c>
      <c r="E17" s="90">
        <v>116706862.47</v>
      </c>
      <c r="F17" s="91">
        <f t="shared" si="0"/>
        <v>17794966962</v>
      </c>
    </row>
    <row r="18" spans="1:6" s="79" customFormat="1" ht="15">
      <c r="A18" s="88"/>
      <c r="B18" s="89" t="s">
        <v>108</v>
      </c>
      <c r="C18" s="90">
        <v>2132035410.18</v>
      </c>
      <c r="D18" s="90">
        <v>808041256.51</v>
      </c>
      <c r="E18" s="90">
        <v>2278914138.78</v>
      </c>
      <c r="F18" s="91">
        <f t="shared" si="0"/>
        <v>5218990805.47</v>
      </c>
    </row>
    <row r="19" spans="1:6" s="79" customFormat="1" ht="15">
      <c r="A19" s="88"/>
      <c r="B19" s="89" t="s">
        <v>109</v>
      </c>
      <c r="C19" s="90">
        <v>84899109.79</v>
      </c>
      <c r="D19" s="90">
        <v>0</v>
      </c>
      <c r="E19" s="90">
        <v>0</v>
      </c>
      <c r="F19" s="91">
        <f t="shared" si="0"/>
        <v>84899109.79</v>
      </c>
    </row>
    <row r="20" spans="1:6" s="79" customFormat="1" ht="15">
      <c r="A20" s="88"/>
      <c r="B20" s="89" t="s">
        <v>110</v>
      </c>
      <c r="C20" s="117"/>
      <c r="D20" s="92"/>
      <c r="E20" s="92"/>
      <c r="F20" s="93">
        <f t="shared" si="0"/>
        <v>0</v>
      </c>
    </row>
    <row r="21" spans="1:6" s="79" customFormat="1" ht="15">
      <c r="A21" s="88"/>
      <c r="B21" s="89" t="s">
        <v>111</v>
      </c>
      <c r="C21" s="117">
        <v>413684814.11</v>
      </c>
      <c r="D21" s="90">
        <v>0</v>
      </c>
      <c r="E21" s="90">
        <v>6030442951.53</v>
      </c>
      <c r="F21" s="91">
        <f>SUM(C21:E21)</f>
        <v>6444127765.639999</v>
      </c>
    </row>
    <row r="22" spans="1:6" s="79" customFormat="1" ht="15">
      <c r="A22" s="88"/>
      <c r="B22" s="89" t="s">
        <v>112</v>
      </c>
      <c r="C22" s="90">
        <v>0</v>
      </c>
      <c r="D22" s="90">
        <v>1792879985.88</v>
      </c>
      <c r="E22" s="90">
        <v>0</v>
      </c>
      <c r="F22" s="91">
        <f>SUM(C22:E22)</f>
        <v>1792879985.88</v>
      </c>
    </row>
    <row r="23" spans="1:6" s="79" customFormat="1" ht="15">
      <c r="A23" s="88"/>
      <c r="B23" s="89" t="s">
        <v>113</v>
      </c>
      <c r="C23" s="90">
        <v>7427965890.5</v>
      </c>
      <c r="D23" s="90">
        <v>65470630.69</v>
      </c>
      <c r="E23" s="90">
        <v>264360</v>
      </c>
      <c r="F23" s="91">
        <f>SUM(C23:E23)</f>
        <v>7493700881.19</v>
      </c>
    </row>
    <row r="24" spans="1:6" ht="15">
      <c r="A24" s="85" t="s">
        <v>114</v>
      </c>
      <c r="B24" s="86" t="s">
        <v>115</v>
      </c>
      <c r="C24" s="71"/>
      <c r="D24" s="71"/>
      <c r="E24" s="71"/>
      <c r="F24" s="87"/>
    </row>
    <row r="25" spans="1:6" ht="15">
      <c r="A25" s="85" t="s">
        <v>85</v>
      </c>
      <c r="B25" s="86" t="s">
        <v>116</v>
      </c>
      <c r="C25" s="71">
        <f>+C11-C16</f>
        <v>5569068094.959995</v>
      </c>
      <c r="D25" s="71">
        <f>+D11-D16</f>
        <v>217454568.2199993</v>
      </c>
      <c r="E25" s="71">
        <f>+E11-E16</f>
        <v>-1058486223.920001</v>
      </c>
      <c r="F25" s="87">
        <f aca="true" t="shared" si="1" ref="F25:F32">SUM(C25:E25)</f>
        <v>4728036439.259994</v>
      </c>
    </row>
    <row r="26" spans="1:6" ht="15">
      <c r="A26" s="85" t="s">
        <v>117</v>
      </c>
      <c r="B26" s="86" t="s">
        <v>118</v>
      </c>
      <c r="C26" s="94">
        <v>983370859.64</v>
      </c>
      <c r="D26" s="94">
        <v>119732215.08</v>
      </c>
      <c r="E26" s="94">
        <v>0</v>
      </c>
      <c r="F26" s="87">
        <f t="shared" si="1"/>
        <v>1103103074.72</v>
      </c>
    </row>
    <row r="27" spans="1:6" ht="15">
      <c r="A27" s="85" t="s">
        <v>119</v>
      </c>
      <c r="B27" s="86" t="s">
        <v>34</v>
      </c>
      <c r="C27" s="71">
        <f>SUM(C28:C30)</f>
        <v>1542030600.9700003</v>
      </c>
      <c r="D27" s="71">
        <f>SUM(D28:D30)</f>
        <v>949050664.4000001</v>
      </c>
      <c r="E27" s="71">
        <f>SUM(E28:E30)</f>
        <v>365600.15</v>
      </c>
      <c r="F27" s="87">
        <f t="shared" si="1"/>
        <v>2491446865.5200005</v>
      </c>
    </row>
    <row r="28" spans="1:6" s="79" customFormat="1" ht="15">
      <c r="A28" s="88"/>
      <c r="B28" s="89" t="s">
        <v>120</v>
      </c>
      <c r="C28" s="90">
        <v>930049465.45</v>
      </c>
      <c r="D28" s="90">
        <v>862788887.97</v>
      </c>
      <c r="E28" s="90">
        <v>365600.15</v>
      </c>
      <c r="F28" s="91">
        <f t="shared" si="1"/>
        <v>1793203953.5700002</v>
      </c>
    </row>
    <row r="29" spans="1:6" s="79" customFormat="1" ht="15">
      <c r="A29" s="88"/>
      <c r="B29" s="89" t="s">
        <v>121</v>
      </c>
      <c r="C29" s="90">
        <v>604036041.83</v>
      </c>
      <c r="D29" s="90">
        <v>50641443.87</v>
      </c>
      <c r="E29" s="90">
        <v>0</v>
      </c>
      <c r="F29" s="91">
        <f t="shared" si="1"/>
        <v>654677485.7</v>
      </c>
    </row>
    <row r="30" spans="1:6" s="79" customFormat="1" ht="15">
      <c r="A30" s="88"/>
      <c r="B30" s="89" t="s">
        <v>122</v>
      </c>
      <c r="C30" s="90">
        <v>7945093.69</v>
      </c>
      <c r="D30" s="90">
        <v>35620332.56</v>
      </c>
      <c r="E30" s="90">
        <v>0</v>
      </c>
      <c r="F30" s="91">
        <f t="shared" si="1"/>
        <v>43565426.25</v>
      </c>
    </row>
    <row r="31" spans="1:6" ht="15">
      <c r="A31" s="85" t="s">
        <v>123</v>
      </c>
      <c r="B31" s="86" t="s">
        <v>124</v>
      </c>
      <c r="C31" s="71">
        <f>+C11+C26</f>
        <v>33817087423.539997</v>
      </c>
      <c r="D31" s="71">
        <f>+D11+D26</f>
        <v>3475775511.5499997</v>
      </c>
      <c r="E31" s="71">
        <f>+E11+E26</f>
        <v>7367842088.859999</v>
      </c>
      <c r="F31" s="87">
        <f t="shared" si="1"/>
        <v>44660705023.95</v>
      </c>
    </row>
    <row r="32" spans="1:6" ht="15">
      <c r="A32" s="85" t="s">
        <v>125</v>
      </c>
      <c r="B32" s="86" t="s">
        <v>126</v>
      </c>
      <c r="C32" s="71">
        <f>+C16+C27</f>
        <v>28806679069.910004</v>
      </c>
      <c r="D32" s="71">
        <f>+D16+D27</f>
        <v>4087639392.6500006</v>
      </c>
      <c r="E32" s="71">
        <f>+E16+E27</f>
        <v>8426693912.929999</v>
      </c>
      <c r="F32" s="87">
        <f t="shared" si="1"/>
        <v>41321012375.490005</v>
      </c>
    </row>
    <row r="33" spans="1:6" ht="15">
      <c r="A33" s="85" t="s">
        <v>127</v>
      </c>
      <c r="B33" s="86" t="s">
        <v>128</v>
      </c>
      <c r="C33" s="71"/>
      <c r="D33" s="71"/>
      <c r="E33" s="71"/>
      <c r="F33" s="87"/>
    </row>
    <row r="34" spans="1:6" ht="15">
      <c r="A34" s="85"/>
      <c r="B34" s="86" t="s">
        <v>129</v>
      </c>
      <c r="C34" s="71"/>
      <c r="D34" s="71"/>
      <c r="E34" s="71"/>
      <c r="F34" s="87"/>
    </row>
    <row r="35" spans="1:9" ht="15">
      <c r="A35" s="85"/>
      <c r="B35" s="86" t="s">
        <v>130</v>
      </c>
      <c r="C35" s="71">
        <f>+C31-C32</f>
        <v>5010408353.629993</v>
      </c>
      <c r="D35" s="71">
        <f>+D31-D32</f>
        <v>-611863881.1000009</v>
      </c>
      <c r="E35" s="71">
        <f>+E31-E32</f>
        <v>-1058851824.0700006</v>
      </c>
      <c r="F35" s="87">
        <f>SUM(C35:E35)</f>
        <v>3339692648.4599924</v>
      </c>
      <c r="I35" s="73"/>
    </row>
    <row r="36" spans="1:9" ht="15">
      <c r="A36" s="85" t="s">
        <v>131</v>
      </c>
      <c r="B36" s="86" t="s">
        <v>132</v>
      </c>
      <c r="C36" s="72"/>
      <c r="D36" s="72"/>
      <c r="E36" s="95"/>
      <c r="F36" s="96"/>
      <c r="I36" s="73"/>
    </row>
    <row r="37" spans="1:9" ht="15">
      <c r="A37" s="85"/>
      <c r="B37" s="86" t="s">
        <v>133</v>
      </c>
      <c r="C37" s="72"/>
      <c r="D37" s="72"/>
      <c r="E37" s="71">
        <v>957870967.5</v>
      </c>
      <c r="F37" s="87">
        <f>SUM(C37:E37)</f>
        <v>957870967.5</v>
      </c>
      <c r="I37" s="73"/>
    </row>
    <row r="38" spans="1:9" ht="15">
      <c r="A38" s="85" t="s">
        <v>134</v>
      </c>
      <c r="B38" s="86" t="s">
        <v>135</v>
      </c>
      <c r="C38" s="72"/>
      <c r="D38" s="72"/>
      <c r="E38" s="72"/>
      <c r="F38" s="97"/>
      <c r="I38" s="73"/>
    </row>
    <row r="39" spans="1:9" ht="15">
      <c r="A39" s="85"/>
      <c r="B39" s="86" t="s">
        <v>129</v>
      </c>
      <c r="C39" s="72"/>
      <c r="D39" s="72"/>
      <c r="E39" s="72"/>
      <c r="F39" s="97"/>
      <c r="I39" s="73"/>
    </row>
    <row r="40" spans="1:9" ht="15">
      <c r="A40" s="85"/>
      <c r="B40" s="86" t="s">
        <v>136</v>
      </c>
      <c r="C40" s="71">
        <f>+C35-C36</f>
        <v>5010408353.629993</v>
      </c>
      <c r="D40" s="71">
        <f>+D35-D36</f>
        <v>-611863881.1000009</v>
      </c>
      <c r="E40" s="71">
        <f>+E35-E37</f>
        <v>-2016722791.5700006</v>
      </c>
      <c r="F40" s="87">
        <f aca="true" t="shared" si="2" ref="F40:F65">SUM(C40:E40)</f>
        <v>2381821680.9599924</v>
      </c>
      <c r="I40" s="73"/>
    </row>
    <row r="41" spans="1:9" s="2" customFormat="1" ht="15">
      <c r="A41" s="98" t="s">
        <v>137</v>
      </c>
      <c r="B41" s="86" t="s">
        <v>138</v>
      </c>
      <c r="C41" s="94">
        <v>293805251.59</v>
      </c>
      <c r="D41" s="94">
        <v>892927642.75</v>
      </c>
      <c r="E41" s="94">
        <v>678317698.93</v>
      </c>
      <c r="F41" s="87">
        <f t="shared" si="2"/>
        <v>1865050593.27</v>
      </c>
      <c r="I41" s="82"/>
    </row>
    <row r="42" spans="1:9" s="2" customFormat="1" ht="15">
      <c r="A42" s="98" t="s">
        <v>139</v>
      </c>
      <c r="B42" s="86" t="s">
        <v>140</v>
      </c>
      <c r="C42" s="94">
        <v>1969944531.19</v>
      </c>
      <c r="D42" s="94">
        <v>381960838.17</v>
      </c>
      <c r="E42" s="94">
        <v>0</v>
      </c>
      <c r="F42" s="87">
        <f t="shared" si="2"/>
        <v>2351905369.36</v>
      </c>
      <c r="H42" s="83"/>
      <c r="I42" s="82"/>
    </row>
    <row r="43" spans="1:9" ht="15">
      <c r="A43" s="98" t="s">
        <v>141</v>
      </c>
      <c r="B43" s="86" t="s">
        <v>142</v>
      </c>
      <c r="C43" s="71">
        <f>C40+C41-C42</f>
        <v>3334269074.0299935</v>
      </c>
      <c r="D43" s="71">
        <f>D40+D41-D42</f>
        <v>-100897076.52000087</v>
      </c>
      <c r="E43" s="71">
        <f>E40+E41-E42</f>
        <v>-1338405092.6400008</v>
      </c>
      <c r="F43" s="87">
        <f t="shared" si="2"/>
        <v>1894966904.8699918</v>
      </c>
      <c r="I43" s="73"/>
    </row>
    <row r="44" spans="1:6" ht="15">
      <c r="A44" s="85" t="s">
        <v>143</v>
      </c>
      <c r="B44" s="76" t="s">
        <v>144</v>
      </c>
      <c r="C44" s="74">
        <f>+C45+C56+C66</f>
        <v>8325291661.03</v>
      </c>
      <c r="D44" s="74">
        <f>+D45+D56+D66</f>
        <v>923527514.61</v>
      </c>
      <c r="E44" s="74">
        <f>+E45+E56+E66</f>
        <v>1848133241.76</v>
      </c>
      <c r="F44" s="99">
        <f t="shared" si="2"/>
        <v>11096952417.4</v>
      </c>
    </row>
    <row r="45" spans="1:6" s="2" customFormat="1" ht="15">
      <c r="A45" s="98"/>
      <c r="B45" s="76" t="s">
        <v>145</v>
      </c>
      <c r="C45" s="74">
        <f>+C46+C47+C48+C49+C55</f>
        <v>506353146.51</v>
      </c>
      <c r="D45" s="74">
        <f>+D46+D47+D48+D49+D55</f>
        <v>118284646.97</v>
      </c>
      <c r="E45" s="74">
        <f>+E46+E47+E48+E49+E55</f>
        <v>0</v>
      </c>
      <c r="F45" s="99">
        <f t="shared" si="2"/>
        <v>624637793.48</v>
      </c>
    </row>
    <row r="46" spans="1:6" s="79" customFormat="1" ht="15" hidden="1">
      <c r="A46" s="100"/>
      <c r="B46" s="101" t="s">
        <v>146</v>
      </c>
      <c r="C46" s="80"/>
      <c r="D46" s="80"/>
      <c r="E46" s="80"/>
      <c r="F46" s="102">
        <f t="shared" si="2"/>
        <v>0</v>
      </c>
    </row>
    <row r="47" spans="1:6" s="79" customFormat="1" ht="15" hidden="1">
      <c r="A47" s="100"/>
      <c r="B47" s="101" t="s">
        <v>147</v>
      </c>
      <c r="C47" s="80"/>
      <c r="D47" s="80"/>
      <c r="E47" s="80"/>
      <c r="F47" s="102">
        <f t="shared" si="2"/>
        <v>0</v>
      </c>
    </row>
    <row r="48" spans="1:6" s="79" customFormat="1" ht="15">
      <c r="A48" s="100"/>
      <c r="B48" s="101" t="s">
        <v>148</v>
      </c>
      <c r="C48" s="80">
        <v>79569710.37</v>
      </c>
      <c r="D48" s="80">
        <v>0</v>
      </c>
      <c r="E48" s="80">
        <v>0</v>
      </c>
      <c r="F48" s="103">
        <f t="shared" si="2"/>
        <v>79569710.37</v>
      </c>
    </row>
    <row r="49" spans="1:6" s="2" customFormat="1" ht="15">
      <c r="A49" s="98"/>
      <c r="B49" s="104" t="s">
        <v>149</v>
      </c>
      <c r="C49" s="74">
        <f>SUM(C50:C54)</f>
        <v>426783436.14</v>
      </c>
      <c r="D49" s="74">
        <f>SUM(D50:D54)</f>
        <v>118284646.97</v>
      </c>
      <c r="E49" s="74">
        <f>SUM(E50:E54)</f>
        <v>0</v>
      </c>
      <c r="F49" s="105">
        <f t="shared" si="2"/>
        <v>545068083.11</v>
      </c>
    </row>
    <row r="50" spans="1:6" s="79" customFormat="1" ht="15">
      <c r="A50" s="100"/>
      <c r="B50" s="106" t="s">
        <v>150</v>
      </c>
      <c r="C50" s="80">
        <v>404726020.03</v>
      </c>
      <c r="D50" s="80">
        <v>118284646.97</v>
      </c>
      <c r="E50" s="80">
        <v>0</v>
      </c>
      <c r="F50" s="103">
        <f t="shared" si="2"/>
        <v>523010667</v>
      </c>
    </row>
    <row r="51" spans="1:6" s="79" customFormat="1" ht="15">
      <c r="A51" s="100"/>
      <c r="B51" s="106" t="s">
        <v>151</v>
      </c>
      <c r="C51" s="80">
        <v>6399942.68</v>
      </c>
      <c r="D51" s="80">
        <v>0</v>
      </c>
      <c r="E51" s="80">
        <v>0</v>
      </c>
      <c r="F51" s="103">
        <f t="shared" si="2"/>
        <v>6399942.68</v>
      </c>
    </row>
    <row r="52" spans="1:6" s="79" customFormat="1" ht="15" hidden="1">
      <c r="A52" s="100"/>
      <c r="B52" s="106" t="s">
        <v>152</v>
      </c>
      <c r="C52" s="80"/>
      <c r="D52" s="80"/>
      <c r="E52" s="80"/>
      <c r="F52" s="103">
        <f t="shared" si="2"/>
        <v>0</v>
      </c>
    </row>
    <row r="53" spans="1:6" s="79" customFormat="1" ht="15">
      <c r="A53" s="100"/>
      <c r="B53" s="106" t="s">
        <v>153</v>
      </c>
      <c r="C53" s="80">
        <v>15657473.43</v>
      </c>
      <c r="D53" s="80">
        <v>0</v>
      </c>
      <c r="E53" s="80">
        <v>0</v>
      </c>
      <c r="F53" s="103">
        <f t="shared" si="2"/>
        <v>15657473.43</v>
      </c>
    </row>
    <row r="54" spans="1:6" s="79" customFormat="1" ht="15" hidden="1">
      <c r="A54" s="100"/>
      <c r="B54" s="106" t="s">
        <v>154</v>
      </c>
      <c r="C54" s="80"/>
      <c r="D54" s="80"/>
      <c r="E54" s="80"/>
      <c r="F54" s="103">
        <f t="shared" si="2"/>
        <v>0</v>
      </c>
    </row>
    <row r="55" spans="1:6" s="79" customFormat="1" ht="15" hidden="1">
      <c r="A55" s="100"/>
      <c r="B55" s="101" t="s">
        <v>155</v>
      </c>
      <c r="C55" s="80"/>
      <c r="D55" s="80"/>
      <c r="E55" s="80"/>
      <c r="F55" s="103">
        <f t="shared" si="2"/>
        <v>0</v>
      </c>
    </row>
    <row r="56" spans="1:6" s="2" customFormat="1" ht="15">
      <c r="A56" s="98"/>
      <c r="B56" s="76" t="s">
        <v>156</v>
      </c>
      <c r="C56" s="74">
        <f>SUM(C57:C65)</f>
        <v>7818938514.5199995</v>
      </c>
      <c r="D56" s="74">
        <f>SUM(D57:D65)</f>
        <v>805242867.64</v>
      </c>
      <c r="E56" s="74">
        <f>SUM(E57:E65)</f>
        <v>1848133241.76</v>
      </c>
      <c r="F56" s="105">
        <f t="shared" si="2"/>
        <v>10472314623.92</v>
      </c>
    </row>
    <row r="57" spans="1:6" s="79" customFormat="1" ht="15">
      <c r="A57" s="100"/>
      <c r="B57" s="101" t="s">
        <v>157</v>
      </c>
      <c r="C57" s="80">
        <v>971817287.09</v>
      </c>
      <c r="D57" s="80">
        <v>0</v>
      </c>
      <c r="E57" s="80">
        <v>0</v>
      </c>
      <c r="F57" s="102">
        <f t="shared" si="2"/>
        <v>971817287.09</v>
      </c>
    </row>
    <row r="58" spans="1:6" s="79" customFormat="1" ht="15" hidden="1">
      <c r="A58" s="100"/>
      <c r="B58" s="101" t="s">
        <v>158</v>
      </c>
      <c r="C58" s="80"/>
      <c r="D58" s="80"/>
      <c r="E58" s="80"/>
      <c r="F58" s="102">
        <f t="shared" si="2"/>
        <v>0</v>
      </c>
    </row>
    <row r="59" spans="1:6" s="79" customFormat="1" ht="15" hidden="1">
      <c r="A59" s="100"/>
      <c r="B59" s="101" t="s">
        <v>159</v>
      </c>
      <c r="C59" s="80"/>
      <c r="D59" s="80"/>
      <c r="E59" s="80"/>
      <c r="F59" s="102">
        <f t="shared" si="2"/>
        <v>0</v>
      </c>
    </row>
    <row r="60" spans="1:6" s="79" customFormat="1" ht="15" hidden="1">
      <c r="A60" s="100"/>
      <c r="B60" s="101" t="s">
        <v>160</v>
      </c>
      <c r="C60" s="80"/>
      <c r="D60" s="80"/>
      <c r="E60" s="80"/>
      <c r="F60" s="102">
        <f t="shared" si="2"/>
        <v>0</v>
      </c>
    </row>
    <row r="61" spans="1:6" s="79" customFormat="1" ht="15">
      <c r="A61" s="100"/>
      <c r="B61" s="101" t="s">
        <v>161</v>
      </c>
      <c r="C61" s="80">
        <v>101600000</v>
      </c>
      <c r="D61" s="80">
        <v>0</v>
      </c>
      <c r="E61" s="80">
        <v>0</v>
      </c>
      <c r="F61" s="102">
        <f t="shared" si="2"/>
        <v>101600000</v>
      </c>
    </row>
    <row r="62" spans="1:6" s="79" customFormat="1" ht="15" hidden="1">
      <c r="A62" s="100"/>
      <c r="B62" s="101" t="s">
        <v>162</v>
      </c>
      <c r="C62" s="80"/>
      <c r="D62" s="80"/>
      <c r="E62" s="80"/>
      <c r="F62" s="102">
        <f t="shared" si="2"/>
        <v>0</v>
      </c>
    </row>
    <row r="63" spans="1:6" s="79" customFormat="1" ht="15">
      <c r="A63" s="100"/>
      <c r="B63" s="101" t="s">
        <v>163</v>
      </c>
      <c r="C63" s="80">
        <v>6727489905.36</v>
      </c>
      <c r="D63" s="80">
        <v>805242867.64</v>
      </c>
      <c r="E63" s="80">
        <v>1848133241.76</v>
      </c>
      <c r="F63" s="102">
        <f t="shared" si="2"/>
        <v>9380866014.76</v>
      </c>
    </row>
    <row r="64" spans="1:6" s="79" customFormat="1" ht="15">
      <c r="A64" s="100"/>
      <c r="B64" s="101" t="s">
        <v>164</v>
      </c>
      <c r="C64" s="80">
        <v>18031322.07</v>
      </c>
      <c r="D64" s="80">
        <v>0</v>
      </c>
      <c r="E64" s="80">
        <v>0</v>
      </c>
      <c r="F64" s="102">
        <f t="shared" si="2"/>
        <v>18031322.07</v>
      </c>
    </row>
    <row r="65" spans="1:6" ht="15" hidden="1">
      <c r="A65" s="98"/>
      <c r="B65" s="104" t="s">
        <v>165</v>
      </c>
      <c r="C65" s="74"/>
      <c r="D65" s="74">
        <v>0</v>
      </c>
      <c r="E65" s="74">
        <v>0</v>
      </c>
      <c r="F65" s="99">
        <f t="shared" si="2"/>
        <v>0</v>
      </c>
    </row>
    <row r="66" spans="1:6" ht="15" hidden="1">
      <c r="A66" s="98"/>
      <c r="B66" s="76" t="s">
        <v>166</v>
      </c>
      <c r="C66" s="74"/>
      <c r="D66" s="74">
        <v>0</v>
      </c>
      <c r="E66" s="74">
        <v>0</v>
      </c>
      <c r="F66" s="99">
        <f aca="true" t="shared" si="3" ref="F66:F86">SUM(C66:E66)</f>
        <v>0</v>
      </c>
    </row>
    <row r="67" spans="1:6" ht="15">
      <c r="A67" s="98" t="s">
        <v>167</v>
      </c>
      <c r="B67" s="76" t="s">
        <v>168</v>
      </c>
      <c r="C67" s="74">
        <f>+C68+C78+C87</f>
        <v>11659560735.06</v>
      </c>
      <c r="D67" s="74">
        <f>+D68+D78+D87</f>
        <v>822630438.09</v>
      </c>
      <c r="E67" s="74">
        <f>+E68+E78+E87</f>
        <v>509728149.12</v>
      </c>
      <c r="F67" s="99">
        <f t="shared" si="3"/>
        <v>12991919322.27</v>
      </c>
    </row>
    <row r="68" spans="1:6" ht="15">
      <c r="A68" s="107"/>
      <c r="B68" s="76" t="s">
        <v>122</v>
      </c>
      <c r="C68" s="75">
        <f>+C69+C70+C71+C72+C77</f>
        <v>10377108541.67</v>
      </c>
      <c r="D68" s="75">
        <f>+D69+D70+D71+D72+D77</f>
        <v>822630438.09</v>
      </c>
      <c r="E68" s="75">
        <f>+E69+E70+E71+E72+E77</f>
        <v>509728149.12</v>
      </c>
      <c r="F68" s="99">
        <f t="shared" si="3"/>
        <v>11709467128.880001</v>
      </c>
    </row>
    <row r="69" spans="1:6" s="79" customFormat="1" ht="15" hidden="1">
      <c r="A69" s="108"/>
      <c r="B69" s="101" t="s">
        <v>169</v>
      </c>
      <c r="C69" s="81"/>
      <c r="D69" s="81"/>
      <c r="E69" s="81"/>
      <c r="F69" s="102">
        <f t="shared" si="3"/>
        <v>0</v>
      </c>
    </row>
    <row r="70" spans="1:6" s="79" customFormat="1" ht="15" hidden="1">
      <c r="A70" s="108"/>
      <c r="B70" s="101" t="s">
        <v>170</v>
      </c>
      <c r="C70" s="81"/>
      <c r="D70" s="81"/>
      <c r="E70" s="81"/>
      <c r="F70" s="102">
        <f t="shared" si="3"/>
        <v>0</v>
      </c>
    </row>
    <row r="71" spans="1:6" s="79" customFormat="1" ht="15" hidden="1">
      <c r="A71" s="108"/>
      <c r="B71" s="101" t="s">
        <v>171</v>
      </c>
      <c r="C71" s="81"/>
      <c r="D71" s="81"/>
      <c r="E71" s="81"/>
      <c r="F71" s="102">
        <f t="shared" si="3"/>
        <v>0</v>
      </c>
    </row>
    <row r="72" spans="1:6" s="2" customFormat="1" ht="15">
      <c r="A72" s="109"/>
      <c r="B72" s="104" t="s">
        <v>172</v>
      </c>
      <c r="C72" s="75">
        <f>SUM(C73:C76)</f>
        <v>10377108541.67</v>
      </c>
      <c r="D72" s="75">
        <f>SUM(D73:D76)</f>
        <v>822630438.09</v>
      </c>
      <c r="E72" s="75">
        <f>SUM(E73:E76)</f>
        <v>509728149.12</v>
      </c>
      <c r="F72" s="105">
        <f t="shared" si="3"/>
        <v>11709467128.880001</v>
      </c>
    </row>
    <row r="73" spans="1:6" s="79" customFormat="1" ht="15">
      <c r="A73" s="108"/>
      <c r="B73" s="106" t="s">
        <v>173</v>
      </c>
      <c r="C73" s="81">
        <v>10343944806.44</v>
      </c>
      <c r="D73" s="81">
        <v>813643175.64</v>
      </c>
      <c r="E73" s="81">
        <v>509728149.12</v>
      </c>
      <c r="F73" s="103">
        <f t="shared" si="3"/>
        <v>11667316131.2</v>
      </c>
    </row>
    <row r="74" spans="1:6" s="79" customFormat="1" ht="15">
      <c r="A74" s="108"/>
      <c r="B74" s="106" t="s">
        <v>174</v>
      </c>
      <c r="C74" s="81">
        <v>20900000</v>
      </c>
      <c r="D74" s="81">
        <v>0</v>
      </c>
      <c r="E74" s="81">
        <v>0</v>
      </c>
      <c r="F74" s="103">
        <f t="shared" si="3"/>
        <v>20900000</v>
      </c>
    </row>
    <row r="75" spans="1:6" s="79" customFormat="1" ht="15" hidden="1">
      <c r="A75" s="108"/>
      <c r="B75" s="106" t="s">
        <v>175</v>
      </c>
      <c r="C75" s="81"/>
      <c r="D75" s="81"/>
      <c r="E75" s="81"/>
      <c r="F75" s="103">
        <f t="shared" si="3"/>
        <v>0</v>
      </c>
    </row>
    <row r="76" spans="1:6" s="79" customFormat="1" ht="15">
      <c r="A76" s="108"/>
      <c r="B76" s="106" t="s">
        <v>176</v>
      </c>
      <c r="C76" s="81">
        <v>12263735.23</v>
      </c>
      <c r="D76" s="81">
        <v>8987262.45</v>
      </c>
      <c r="E76" s="81">
        <v>0</v>
      </c>
      <c r="F76" s="103">
        <f t="shared" si="3"/>
        <v>21250997.68</v>
      </c>
    </row>
    <row r="77" spans="1:6" s="79" customFormat="1" ht="15" hidden="1">
      <c r="A77" s="108"/>
      <c r="B77" s="101" t="s">
        <v>177</v>
      </c>
      <c r="C77" s="81"/>
      <c r="D77" s="81"/>
      <c r="E77" s="81"/>
      <c r="F77" s="103">
        <f t="shared" si="3"/>
        <v>0</v>
      </c>
    </row>
    <row r="78" spans="1:6" s="2" customFormat="1" ht="15">
      <c r="A78" s="109"/>
      <c r="B78" s="76" t="s">
        <v>178</v>
      </c>
      <c r="C78" s="75">
        <f>SUM(C79:C86)</f>
        <v>1282452193.39</v>
      </c>
      <c r="D78" s="75">
        <f>SUM(D79:D86)</f>
        <v>0</v>
      </c>
      <c r="E78" s="75">
        <f>SUM(E79:E86)</f>
        <v>0</v>
      </c>
      <c r="F78" s="105">
        <f t="shared" si="3"/>
        <v>1282452193.39</v>
      </c>
    </row>
    <row r="79" spans="1:6" s="79" customFormat="1" ht="15">
      <c r="A79" s="108"/>
      <c r="B79" s="101" t="s">
        <v>179</v>
      </c>
      <c r="C79" s="81">
        <v>971817287.09</v>
      </c>
      <c r="D79" s="81">
        <v>0</v>
      </c>
      <c r="E79" s="81">
        <v>0</v>
      </c>
      <c r="F79" s="103">
        <f t="shared" si="3"/>
        <v>971817287.09</v>
      </c>
    </row>
    <row r="80" spans="1:6" s="79" customFormat="1" ht="15" hidden="1">
      <c r="A80" s="108"/>
      <c r="B80" s="101" t="s">
        <v>180</v>
      </c>
      <c r="C80" s="81"/>
      <c r="D80" s="81"/>
      <c r="E80" s="81"/>
      <c r="F80" s="103">
        <f t="shared" si="3"/>
        <v>0</v>
      </c>
    </row>
    <row r="81" spans="1:6" s="79" customFormat="1" ht="15" hidden="1">
      <c r="A81" s="108"/>
      <c r="B81" s="101" t="s">
        <v>181</v>
      </c>
      <c r="C81" s="81"/>
      <c r="D81" s="81"/>
      <c r="E81" s="81"/>
      <c r="F81" s="103">
        <f t="shared" si="3"/>
        <v>0</v>
      </c>
    </row>
    <row r="82" spans="1:6" s="79" customFormat="1" ht="15" hidden="1">
      <c r="A82" s="108"/>
      <c r="B82" s="101" t="s">
        <v>182</v>
      </c>
      <c r="C82" s="81"/>
      <c r="D82" s="81"/>
      <c r="E82" s="81"/>
      <c r="F82" s="103">
        <f t="shared" si="3"/>
        <v>0</v>
      </c>
    </row>
    <row r="83" spans="1:6" s="79" customFormat="1" ht="15">
      <c r="A83" s="108"/>
      <c r="B83" s="101" t="s">
        <v>183</v>
      </c>
      <c r="C83" s="81">
        <v>28144722</v>
      </c>
      <c r="D83" s="81">
        <v>0</v>
      </c>
      <c r="E83" s="81">
        <v>0</v>
      </c>
      <c r="F83" s="103">
        <f t="shared" si="3"/>
        <v>28144722</v>
      </c>
    </row>
    <row r="84" spans="1:6" s="79" customFormat="1" ht="15" hidden="1">
      <c r="A84" s="108"/>
      <c r="B84" s="101" t="s">
        <v>184</v>
      </c>
      <c r="C84" s="81"/>
      <c r="D84" s="81"/>
      <c r="E84" s="81"/>
      <c r="F84" s="103">
        <f t="shared" si="3"/>
        <v>0</v>
      </c>
    </row>
    <row r="85" spans="1:6" s="79" customFormat="1" ht="15">
      <c r="A85" s="108"/>
      <c r="B85" s="101" t="s">
        <v>185</v>
      </c>
      <c r="C85" s="81">
        <v>282490184.3</v>
      </c>
      <c r="D85" s="81">
        <v>0</v>
      </c>
      <c r="E85" s="81">
        <v>0</v>
      </c>
      <c r="F85" s="103">
        <f t="shared" si="3"/>
        <v>282490184.3</v>
      </c>
    </row>
    <row r="86" spans="1:6" s="79" customFormat="1" ht="15" hidden="1">
      <c r="A86" s="108"/>
      <c r="B86" s="101" t="s">
        <v>186</v>
      </c>
      <c r="C86" s="81"/>
      <c r="D86" s="81">
        <v>0</v>
      </c>
      <c r="E86" s="81">
        <v>0</v>
      </c>
      <c r="F86" s="103">
        <f t="shared" si="3"/>
        <v>0</v>
      </c>
    </row>
    <row r="87" spans="1:6" s="79" customFormat="1" ht="15" hidden="1">
      <c r="A87" s="108"/>
      <c r="B87" s="110" t="s">
        <v>187</v>
      </c>
      <c r="C87" s="81"/>
      <c r="D87" s="81">
        <v>0</v>
      </c>
      <c r="E87" s="81">
        <v>0</v>
      </c>
      <c r="F87" s="103">
        <f>SUM(C87:E87)</f>
        <v>0</v>
      </c>
    </row>
    <row r="88" spans="1:6" s="79" customFormat="1" ht="15">
      <c r="A88" s="98" t="s">
        <v>188</v>
      </c>
      <c r="B88" s="76" t="s">
        <v>210</v>
      </c>
      <c r="C88" s="81">
        <v>0</v>
      </c>
      <c r="D88" s="81">
        <v>0</v>
      </c>
      <c r="E88" s="81">
        <v>0</v>
      </c>
      <c r="F88" s="103">
        <f>SUM(C88:E88)</f>
        <v>0</v>
      </c>
    </row>
    <row r="89" spans="1:6" s="79" customFormat="1" ht="15">
      <c r="A89" s="98" t="s">
        <v>212</v>
      </c>
      <c r="B89" s="76" t="s">
        <v>211</v>
      </c>
      <c r="C89" s="81">
        <v>0</v>
      </c>
      <c r="D89" s="81">
        <v>0</v>
      </c>
      <c r="E89" s="81">
        <v>0</v>
      </c>
      <c r="F89" s="102">
        <f>SUM(C89:E89)</f>
        <v>0</v>
      </c>
    </row>
    <row r="90" spans="1:6" ht="15.75" customHeight="1" thickBot="1">
      <c r="A90" s="111" t="s">
        <v>214</v>
      </c>
      <c r="B90" s="112" t="s">
        <v>213</v>
      </c>
      <c r="C90" s="113">
        <f>+C44-C67+C88-C89</f>
        <v>-3334269074.0299997</v>
      </c>
      <c r="D90" s="113">
        <f>+D44-D67+D88-D89</f>
        <v>100897076.51999998</v>
      </c>
      <c r="E90" s="113">
        <f>+E44-E67+E88-E89</f>
        <v>1338405092.6399999</v>
      </c>
      <c r="F90" s="114">
        <f>SUM(C90:E90)</f>
        <v>-1894966904.87</v>
      </c>
    </row>
    <row r="91" spans="1:6" ht="6.75" customHeight="1" hidden="1">
      <c r="A91" s="70"/>
      <c r="B91" s="76"/>
      <c r="C91" s="75"/>
      <c r="D91" s="75"/>
      <c r="E91" s="75"/>
      <c r="F91" s="75"/>
    </row>
    <row r="92" spans="1:6" ht="15.75" hidden="1" thickTop="1">
      <c r="A92" s="70" t="s">
        <v>189</v>
      </c>
      <c r="B92" s="76" t="s">
        <v>190</v>
      </c>
      <c r="C92" s="75"/>
      <c r="D92" s="75"/>
      <c r="E92" s="75"/>
      <c r="F92" s="75"/>
    </row>
    <row r="93" spans="1:6" ht="16.5" hidden="1" thickBot="1" thickTop="1">
      <c r="A93" s="70"/>
      <c r="B93" s="76" t="s">
        <v>191</v>
      </c>
      <c r="C93" s="77">
        <f>C43+C90</f>
        <v>-6.198883056640625E-06</v>
      </c>
      <c r="D93" s="77">
        <f>D43+D90</f>
        <v>-8.940696716308594E-07</v>
      </c>
      <c r="E93" s="77">
        <f>E43+E90</f>
        <v>0</v>
      </c>
      <c r="F93" s="77">
        <f>SUM(C93:E93)</f>
        <v>-7.092952728271484E-06</v>
      </c>
    </row>
    <row r="94" spans="1:6" ht="15.75" thickTop="1">
      <c r="A94" s="70"/>
      <c r="B94" s="76"/>
      <c r="C94" s="78"/>
      <c r="D94" s="78"/>
      <c r="E94" s="78"/>
      <c r="F94" s="78"/>
    </row>
    <row r="95" spans="1:6" ht="39.75" customHeight="1">
      <c r="A95" s="124" t="s">
        <v>57</v>
      </c>
      <c r="B95" s="124"/>
      <c r="C95" s="124"/>
      <c r="D95" s="124"/>
      <c r="E95" s="124"/>
      <c r="F95" s="124"/>
    </row>
    <row r="96" spans="1:6" ht="15">
      <c r="A96" s="116"/>
      <c r="B96" s="116"/>
      <c r="C96" s="116"/>
      <c r="D96" s="116"/>
      <c r="E96" s="116"/>
      <c r="F96" s="116"/>
    </row>
    <row r="97" ht="15">
      <c r="A97" t="s">
        <v>196</v>
      </c>
    </row>
    <row r="98" ht="15">
      <c r="A98" s="3" t="s">
        <v>16</v>
      </c>
    </row>
  </sheetData>
  <sheetProtection/>
  <mergeCells count="1">
    <mergeCell ref="A95:F95"/>
  </mergeCells>
  <printOptions/>
  <pageMargins left="0.7874015748031497" right="0.5118110236220472" top="0.5511811023622047" bottom="0.5511811023622047" header="0.31496062992125984" footer="0.31496062992125984"/>
  <pageSetup fitToHeight="1" fitToWidth="1" horizontalDpi="600" verticalDpi="600" orientation="portrait" paperSize="9" scale="5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2017-05-24T17:19:17Z</dcterms:modified>
  <cp:category/>
  <cp:version/>
  <cp:contentType/>
  <cp:contentStatus/>
</cp:coreProperties>
</file>